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300" windowWidth="7650" windowHeight="8970" tabRatio="820" firstSheet="3" activeTab="12"/>
  </bookViews>
  <sheets>
    <sheet name="за 2012 год" sheetId="1" r:id="rId1"/>
    <sheet name=" январь 2012" sheetId="2" r:id="rId2"/>
    <sheet name="февраль 2012" sheetId="3" r:id="rId3"/>
    <sheet name="март 2012" sheetId="4" r:id="rId4"/>
    <sheet name="апрель 2012" sheetId="5" r:id="rId5"/>
    <sheet name="май 2012" sheetId="6" r:id="rId6"/>
    <sheet name="июнь 2012" sheetId="7" r:id="rId7"/>
    <sheet name="июль 2012" sheetId="8" r:id="rId8"/>
    <sheet name="август 2012" sheetId="9" r:id="rId9"/>
    <sheet name="сентябрь 2012" sheetId="10" r:id="rId10"/>
    <sheet name="октябрь 2012" sheetId="11" r:id="rId11"/>
    <sheet name="ноябрь 2012" sheetId="12" r:id="rId12"/>
    <sheet name="декабрь 2012" sheetId="13" r:id="rId13"/>
  </sheets>
  <definedNames/>
  <calcPr fullCalcOnLoad="1"/>
</workbook>
</file>

<file path=xl/sharedStrings.xml><?xml version="1.0" encoding="utf-8"?>
<sst xmlns="http://schemas.openxmlformats.org/spreadsheetml/2006/main" count="507" uniqueCount="49">
  <si>
    <t>№ п/п</t>
  </si>
  <si>
    <t>Наименование населенного пункта</t>
  </si>
  <si>
    <t>Прочим организациям</t>
  </si>
  <si>
    <t>Населению</t>
  </si>
  <si>
    <t>Ед. изм.</t>
  </si>
  <si>
    <t>согласно Постановления Правительства РФ</t>
  </si>
  <si>
    <t>от 21.01.2004 № 24</t>
  </si>
  <si>
    <t>ЖКУ "Индига"</t>
  </si>
  <si>
    <t>ЖКУ "Колгуев"</t>
  </si>
  <si>
    <t>ЖКУ "Великовисочное"</t>
  </si>
  <si>
    <t>ЖКУ "Каратайка"</t>
  </si>
  <si>
    <t>ЖКУ "Оксино"</t>
  </si>
  <si>
    <t>ЖКУ "Нельмин-Нос"</t>
  </si>
  <si>
    <t>ЖКУ "Тельвиска"</t>
  </si>
  <si>
    <t>ЖКУ "Усть-Кара"</t>
  </si>
  <si>
    <t>ЖКУ "Харута"</t>
  </si>
  <si>
    <t>ЖКУ "Хорей-Вер"</t>
  </si>
  <si>
    <t>ЖКУ "Несь"</t>
  </si>
  <si>
    <t>ЖКУ "Шойна"</t>
  </si>
  <si>
    <t>ЖКУ "Ома"</t>
  </si>
  <si>
    <t>ЖКУ "Пеша"</t>
  </si>
  <si>
    <t>Квт/час.</t>
  </si>
  <si>
    <t>Итого</t>
  </si>
  <si>
    <t>Отчетная  калькуляция полезно отпущенной электроэнергии  по  МП ЗР "Севержилкомсервис" в разрезе населенных пунктов НАО за январь 2012 год.</t>
  </si>
  <si>
    <t>Отпущено электроэнергии за январь 2012 года</t>
  </si>
  <si>
    <t>Отчетная  калькуляция полезно отпущенной электроэнергии  по  МП ЗР "Севержилкомсервис" в разрезе населенных пунктов НАО за февраль 2012 год.</t>
  </si>
  <si>
    <t>Отпущено электроэнергии за февраль 2012 года</t>
  </si>
  <si>
    <t>Отчетная  калькуляция полезно отпущенной электроэнергии  по  МП ЗР "Севержилкомсервис" в разрезе населенных пунктов НАО за декабрь 2012 год.</t>
  </si>
  <si>
    <t>Отпущено электроэнергии за декабрь 2012 года</t>
  </si>
  <si>
    <t>Отчетная  калькуляция полезно отпущенной электроэнергии  по  МП ЗР "Севержилкомсервис" в разрезе населенных пунктов НАО за ноябрь 2012 год.</t>
  </si>
  <si>
    <t>Отпущено электроэнергии за ноябрь 2012 года</t>
  </si>
  <si>
    <t>Отпущено электроэнергии за октябрь 2012 года</t>
  </si>
  <si>
    <t>Отчетная  калькуляция полезно отпущенной электроэнергии  по  МП ЗР "Севержилкомсервис" в разрезе населенных пунктов НАО за октябрь 2012 год.</t>
  </si>
  <si>
    <t>Отчетная  калькуляция полезно отпущенной электроэнергии  по  МП ЗР "Севержилкомсервис" в разрезе населенных пунктов НАО за сентябрь 2012 год.</t>
  </si>
  <si>
    <t>Отпущено электроэнергии за сентябрь 2012 года</t>
  </si>
  <si>
    <t>Отчетная  калькуляция полезно отпущенной электроэнергии  по  МП ЗР "Севержилкомсервис" в разрезе населенных пунктов НАО за август 2012 год.</t>
  </si>
  <si>
    <t>Отпущено электроэнергии за август 2012 года</t>
  </si>
  <si>
    <t>Отчетная  калькуляция полезно отпущенной электроэнергии  по  МП ЗР "Севержилкомсервис" в разрезе населенных пунктов НАО за июль 2012 год.</t>
  </si>
  <si>
    <t>Отпущено электроэнергии за июль 2012 года</t>
  </si>
  <si>
    <t>Отчетная  калькуляция полезно отпущенной электроэнергии  по  МП ЗР "Севержилкомсервис" в разрезе населенных пунктов НАО за июнь 2012 год.</t>
  </si>
  <si>
    <t>Отпущено электроэнергии за июнь 2012 года</t>
  </si>
  <si>
    <t>Отчетная  калькуляция полезно отпущенной электроэнергии  по  МП ЗР "Севержилкомсервис" в разрезе населенных пунктов НАО за май 2012 год.</t>
  </si>
  <si>
    <t>Отпущено электроэнергии за май 2012 года</t>
  </si>
  <si>
    <t>Отчетная  калькуляция полезно отпущенной электроэнергии  по  МП ЗР "Севержилкомсервис" в разрезе населенных пунктов НАО за апрель 2012 год.</t>
  </si>
  <si>
    <t>Отчетная  калькуляция полезно отпущенной электроэнергии  по  МП ЗР "Севержилкомсервис" в разрезе населенных пунктов НАО за март 2012 год.</t>
  </si>
  <si>
    <t>Отпущено электроэнергии за март 2012 года</t>
  </si>
  <si>
    <t>Отпущено электроэнергии за 2012 год</t>
  </si>
  <si>
    <t>Отпущено электроэнергии за апрель 2012 года</t>
  </si>
  <si>
    <t>Отчетная  калькуляция полезно отпущенной электроэнергии  по  МП ЗР "Севержилкомсервис" в разрезе населенных пунктов НАО за 2012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</si>
</sst>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dd/mm/yy;@"/>
    <numFmt numFmtId="186" formatCode="d/m/yyyy;@"/>
    <numFmt numFmtId="187" formatCode="#,##0.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000000"/>
    <numFmt numFmtId="194" formatCode="0.00000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9" sqref="A9:A22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1" t="s">
        <v>5</v>
      </c>
      <c r="E1" s="21"/>
      <c r="F1" s="21"/>
      <c r="G1" s="21"/>
      <c r="H1" s="21"/>
    </row>
    <row r="2" spans="5:8" ht="12.75">
      <c r="E2" s="21" t="s">
        <v>6</v>
      </c>
      <c r="F2" s="21"/>
      <c r="G2" s="21"/>
      <c r="H2" s="21"/>
    </row>
    <row r="4" spans="1:16" ht="12.75" customHeight="1">
      <c r="A4" s="22" t="s">
        <v>48</v>
      </c>
      <c r="B4" s="22"/>
      <c r="C4" s="22"/>
      <c r="D4" s="22"/>
      <c r="E4" s="22"/>
      <c r="F4" s="22"/>
      <c r="G4" s="22"/>
      <c r="H4" s="2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2"/>
      <c r="B5" s="22"/>
      <c r="C5" s="22"/>
      <c r="D5" s="22"/>
      <c r="E5" s="22"/>
      <c r="F5" s="22"/>
      <c r="G5" s="22"/>
      <c r="H5" s="22"/>
      <c r="I5" s="3"/>
      <c r="J5" s="2"/>
      <c r="K5" s="2"/>
      <c r="L5" s="2"/>
      <c r="M5" s="2"/>
      <c r="N5" s="2"/>
      <c r="O5" s="2"/>
    </row>
    <row r="7" spans="1:8" ht="27.75" customHeight="1">
      <c r="A7" s="23" t="s">
        <v>0</v>
      </c>
      <c r="B7" s="25" t="s">
        <v>1</v>
      </c>
      <c r="C7" s="25"/>
      <c r="D7" s="26" t="s">
        <v>4</v>
      </c>
      <c r="E7" s="25" t="s">
        <v>46</v>
      </c>
      <c r="F7" s="25"/>
      <c r="G7" s="25"/>
      <c r="H7" s="25"/>
    </row>
    <row r="8" spans="1:8" ht="28.5" customHeight="1">
      <c r="A8" s="24"/>
      <c r="B8" s="25"/>
      <c r="C8" s="25"/>
      <c r="D8" s="27"/>
      <c r="E8" s="25" t="s">
        <v>3</v>
      </c>
      <c r="F8" s="25"/>
      <c r="G8" s="25" t="s">
        <v>2</v>
      </c>
      <c r="H8" s="25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2">
        <f>' январь 2012'!E9:F9+'февраль 2012'!E9:F9+'март 2012'!E9:F9+'апрель 2012'!E9:F9+'май 2012'!E9:F9+'июнь 2012'!E9:F9+'июль 2012'!E9:F9+'август 2012'!E9:F9+'сентябрь 2012'!E9:F9+'октябрь 2012'!E9:F9+'ноябрь 2012'!E9:F9+'декабрь 2012'!E9:F9</f>
        <v>567858</v>
      </c>
      <c r="F9" s="12"/>
      <c r="G9" s="12">
        <f>' январь 2012'!G9:H9+'февраль 2012'!G9:H9+'март 2012'!G9:H9+'апрель 2012'!G9:H9+'май 2012'!G9:H9+'июнь 2012'!G9:H9+'июль 2012'!G9:H9+'август 2012'!G9:H9+'сентябрь 2012'!G9:H9+'октябрь 2012'!G9:H9+'ноябрь 2012'!G9:H9+'декабрь 2012'!G9:H9</f>
        <v>297957</v>
      </c>
      <c r="H9" s="12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2">
        <f>' январь 2012'!E10:F10+'февраль 2012'!E10:F10+'март 2012'!E10:F10+'апрель 2012'!E10:F10+'май 2012'!E10:F10+'июнь 2012'!E10:F10+'июль 2012'!E10:F10+'август 2012'!E10:F10+'сентябрь 2012'!E10:F10+'октябрь 2012'!E10:F10+'ноябрь 2012'!E10:F10+'декабрь 2012'!E10:F10</f>
        <v>555828</v>
      </c>
      <c r="F10" s="12"/>
      <c r="G10" s="13">
        <f>' январь 2012'!G10:H10+'февраль 2012'!G10:H10+'март 2012'!G10:H10+'апрель 2012'!G10:H10+'май 2012'!G10:H10+'июнь 2012'!G10:H10+'июль 2012'!G10:H10+'август 2012'!G10:H10+'сентябрь 2012'!G10:H10+'октябрь 2012'!G10:H10+'ноябрь 2012'!G10:H10+'декабрь 2012'!G10:H10</f>
        <v>119656</v>
      </c>
      <c r="H10" s="14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2">
        <f>' январь 2012'!E11:F11+'февраль 2012'!E11:F11+'март 2012'!E11:F11+'апрель 2012'!E11:F11+'май 2012'!E11:F11+'июнь 2012'!E11:F11+'июль 2012'!E11:F11+'август 2012'!E11:F11+'сентябрь 2012'!E11:F11+'октябрь 2012'!E11:F11+'ноябрь 2012'!E11:F11+'декабрь 2012'!E11:F11</f>
        <v>1098712</v>
      </c>
      <c r="F11" s="12"/>
      <c r="G11" s="13">
        <f>' январь 2012'!G11:H11+'февраль 2012'!G11:H11+'март 2012'!G11:H11+'апрель 2012'!G11:H11+'май 2012'!G11:H11+'июнь 2012'!G11:H11+'июль 2012'!G11:H11+'август 2012'!G11:H11+'сентябрь 2012'!G11:H11+'октябрь 2012'!G11:H11+'ноябрь 2012'!G11:H11+'декабрь 2012'!G11:H11</f>
        <v>1418014</v>
      </c>
      <c r="H11" s="14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2">
        <f>' январь 2012'!E12:F12+'февраль 2012'!E12:F12+'март 2012'!E12:F12+'апрель 2012'!E12:F12+'май 2012'!E12:F12+'июнь 2012'!E12:F12+'июль 2012'!E12:F12+'август 2012'!E12:F12+'сентябрь 2012'!E12:F12+'октябрь 2012'!E12:F12+'ноябрь 2012'!E12:F12+'декабрь 2012'!E12:F12</f>
        <v>534009</v>
      </c>
      <c r="F12" s="12"/>
      <c r="G12" s="13">
        <f>' январь 2012'!G12:H12+'февраль 2012'!G12:H12+'март 2012'!G12:H12+'апрель 2012'!G12:H12+'май 2012'!G12:H12+'июнь 2012'!G12:H12+'июль 2012'!G12:H12+'август 2012'!G12:H12+'сентябрь 2012'!G12:H12+'октябрь 2012'!G12:H12+'ноябрь 2012'!G12:H12+'декабрь 2012'!G12:H12</f>
        <v>283862</v>
      </c>
      <c r="H12" s="14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12">
        <f>' январь 2012'!E13:F13+'февраль 2012'!E13:F13+'март 2012'!E13:F13+'апрель 2012'!E13:F13+'май 2012'!E13:F13+'июнь 2012'!E13:F13+'июль 2012'!E13:F13+'август 2012'!E13:F13+'сентябрь 2012'!E13:F13+'октябрь 2012'!E13:F13+'ноябрь 2012'!E13:F13+'декабрь 2012'!E13:F13</f>
        <v>355572</v>
      </c>
      <c r="F13" s="12"/>
      <c r="G13" s="13">
        <f>' январь 2012'!G13:H13+'февраль 2012'!G13:H13+'март 2012'!G13:H13+'апрель 2012'!G13:H13+'май 2012'!G13:H13+'июнь 2012'!G13:H13+'июль 2012'!G13:H13+'август 2012'!G13:H13+'сентябрь 2012'!G13:H13+'октябрь 2012'!G13:H13+'ноябрь 2012'!G13:H13+'декабрь 2012'!G13:H13</f>
        <v>466032</v>
      </c>
      <c r="H13" s="14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12">
        <f>' январь 2012'!E14:F14+'февраль 2012'!E14:F14+'март 2012'!E14:F14+'апрель 2012'!E14:F14+'май 2012'!E14:F14+'июнь 2012'!E14:F14+'июль 2012'!E14:F14+'август 2012'!E14:F14+'сентябрь 2012'!E14:F14+'октябрь 2012'!E14:F14+'ноябрь 2012'!E14:F14+'декабрь 2012'!E14:F14</f>
        <v>1090513</v>
      </c>
      <c r="F14" s="12"/>
      <c r="G14" s="13">
        <f>' январь 2012'!G14:H14+'февраль 2012'!G14:H14+'март 2012'!G14:H14+'апрель 2012'!G14:H14+'май 2012'!G14:H14+'июнь 2012'!G14:H14+'июль 2012'!G14:H14+'август 2012'!G14:H14+'сентябрь 2012'!G14:H14+'октябрь 2012'!G14:H14+'ноябрь 2012'!G14:H14+'декабрь 2012'!G14:H14</f>
        <v>408303</v>
      </c>
      <c r="H14" s="14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12">
        <f>' январь 2012'!E15:F15+'февраль 2012'!E15:F15+'март 2012'!E15:F15+'апрель 2012'!E15:F15+'май 2012'!E15:F15+'июнь 2012'!E15:F15+'июль 2012'!E15:F15+'август 2012'!E15:F15+'сентябрь 2012'!E15:F15+'октябрь 2012'!E15:F15+'ноябрь 2012'!E15:F15+'декабрь 2012'!E15:F15</f>
        <v>416497</v>
      </c>
      <c r="F15" s="12"/>
      <c r="G15" s="13">
        <f>' январь 2012'!G15:H15+'февраль 2012'!G15:H15+'март 2012'!G15:H15+'апрель 2012'!G15:H15+'май 2012'!G15:H15+'июнь 2012'!G15:H15+'июль 2012'!G15:H15+'август 2012'!G15:H15+'сентябрь 2012'!G15:H15+'октябрь 2012'!G15:H15+'ноябрь 2012'!G15:H15+'декабрь 2012'!G15:H15</f>
        <v>91492</v>
      </c>
      <c r="H15" s="14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12">
        <f>' январь 2012'!E16:F16+'февраль 2012'!E16:F16+'март 2012'!E16:F16+'апрель 2012'!E16:F16+'май 2012'!E16:F16+'июнь 2012'!E16:F16+'июль 2012'!E16:F16+'август 2012'!E16:F16+'сентябрь 2012'!E16:F16+'октябрь 2012'!E16:F16+'ноябрь 2012'!E16:F16+'декабрь 2012'!E16:F16</f>
        <v>317776</v>
      </c>
      <c r="F16" s="12"/>
      <c r="G16" s="13">
        <f>' январь 2012'!G16:H16+'февраль 2012'!G16:H16+'март 2012'!G16:H16+'апрель 2012'!G16:H16+'май 2012'!G16:H16+'июнь 2012'!G16:H16+'июль 2012'!G16:H16+'август 2012'!G16:H16+'сентябрь 2012'!G16:H16+'октябрь 2012'!G16:H16+'ноябрь 2012'!G16:H16+'декабрь 2012'!G16:H16</f>
        <v>141024</v>
      </c>
      <c r="H16" s="14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12">
        <f>' январь 2012'!E17:F17+'февраль 2012'!E17:F17+'март 2012'!E17:F17+'апрель 2012'!E17:F17+'май 2012'!E17:F17+'июнь 2012'!E17:F17+'июль 2012'!E17:F17+'август 2012'!E17:F17+'сентябрь 2012'!E17:F17+'октябрь 2012'!E17:F17+'ноябрь 2012'!E17:F17+'декабрь 2012'!E17:F17</f>
        <v>609665</v>
      </c>
      <c r="F17" s="12"/>
      <c r="G17" s="30">
        <f>' январь 2012'!G17:H17+'февраль 2012'!G17:H17+'март 2012'!G17:H17+'апрель 2012'!G17:H17+'май 2012'!G17:H17+'июнь 2012'!G17:H17+'июль 2012'!G17:H17+'август 2012'!G17:H17+'сентябрь 2012'!G17:H17+'октябрь 2012'!G17:H17+'ноябрь 2012'!G17:H17+'декабрь 2012'!G17:H17</f>
        <v>354673</v>
      </c>
      <c r="H17" s="31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12">
        <f>' январь 2012'!E18:F18+'февраль 2012'!E18:F18+'март 2012'!E18:F18+'апрель 2012'!E18:F18+'май 2012'!E18:F18+'июнь 2012'!E18:F18+'июль 2012'!E18:F18+'август 2012'!E18:F18+'сентябрь 2012'!E18:F18+'октябрь 2012'!E18:F18+'ноябрь 2012'!E18:F18+'декабрь 2012'!E18:F18</f>
        <v>292491</v>
      </c>
      <c r="F18" s="12"/>
      <c r="G18" s="13">
        <f>' январь 2012'!G18:H18+'февраль 2012'!G18:H18+'март 2012'!G18:H18+'апрель 2012'!G18:H18+'май 2012'!G18:H18+'июнь 2012'!G18:H18+'июль 2012'!G18:H18+'август 2012'!G18:H18+'сентябрь 2012'!G18:H18+'октябрь 2012'!G18:H18+'ноябрь 2012'!G18:H18+'декабрь 2012'!G18:H18</f>
        <v>321521</v>
      </c>
      <c r="H18" s="14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12">
        <f>' январь 2012'!E19:F19+'февраль 2012'!E19:F19+'март 2012'!E19:F19+'апрель 2012'!E19:F19+'май 2012'!E19:F19+'июнь 2012'!E19:F19+'июль 2012'!E19:F19+'август 2012'!E19:F19+'сентябрь 2012'!E19:F19+'октябрь 2012'!E19:F19+'ноябрь 2012'!E19:F19+'декабрь 2012'!E19:F19</f>
        <v>931613</v>
      </c>
      <c r="F19" s="12"/>
      <c r="G19" s="13">
        <f>' январь 2012'!G19:H19+'февраль 2012'!G19:H19+'март 2012'!G19:H19+'апрель 2012'!G19:H19+'май 2012'!G19:H19+'июнь 2012'!G19:H19+'июль 2012'!G19:H19+'август 2012'!G19:H19+'сентябрь 2012'!G19:H19+'октябрь 2012'!G19:H19+'ноябрь 2012'!G19:H19+'декабрь 2012'!G19:H19</f>
        <v>502239</v>
      </c>
      <c r="H19" s="14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12">
        <f>' январь 2012'!E20:F20+'февраль 2012'!E20:F20+'март 2012'!E20:F20+'апрель 2012'!E20:F20+'май 2012'!E20:F20+'июнь 2012'!E20:F20+'июль 2012'!E20:F20+'август 2012'!E20:F20+'сентябрь 2012'!E20:F20+'октябрь 2012'!E20:F20+'ноябрь 2012'!E20:F20+'декабрь 2012'!E20:F20</f>
        <v>280795</v>
      </c>
      <c r="F20" s="12"/>
      <c r="G20" s="13">
        <f>' январь 2012'!G20:H20+'февраль 2012'!G20:H20+'март 2012'!G20:H20+'апрель 2012'!G20:H20+'май 2012'!G20:H20+'июнь 2012'!G20:H20+'июль 2012'!G20:H20+'август 2012'!G20:H20+'сентябрь 2012'!G20:H20+'октябрь 2012'!G20:H20+'ноябрь 2012'!G20:H20+'декабрь 2012'!G20:H20</f>
        <v>116861</v>
      </c>
      <c r="H20" s="14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f>' январь 2012'!E21:F21+'февраль 2012'!E21:F21+'март 2012'!E21:F21+'апрель 2012'!E21:F21+'май 2012'!E21:F21+'июнь 2012'!E21:F21+'июль 2012'!E21:F21+'август 2012'!E21:F21+'сентябрь 2012'!E21:F21+'октябрь 2012'!E21:F21+'ноябрь 2012'!E21:F21+'декабрь 2012'!E21:F21</f>
        <v>810405</v>
      </c>
      <c r="F21" s="12"/>
      <c r="G21" s="13">
        <f>' январь 2012'!G21:H21+'февраль 2012'!G21:H21+'март 2012'!G21:H21+'апрель 2012'!G21:H21+'май 2012'!G21:H21+'июнь 2012'!G21:H21+'июль 2012'!G21:H21+'август 2012'!G21:H21+'сентябрь 2012'!G21:H21+'октябрь 2012'!G21:H21+'ноябрь 2012'!G21:H21+'декабрь 2012'!G21:H21</f>
        <v>498137</v>
      </c>
      <c r="H21" s="14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f>' январь 2012'!E22:F22+'февраль 2012'!E22:F22+'март 2012'!E22:F22+'апрель 2012'!E22:F22+'май 2012'!E22:F22+'июнь 2012'!E22:F22+'июль 2012'!E22:F22+'август 2012'!E22:F22+'сентябрь 2012'!E22:F22+'октябрь 2012'!E22:F22+'ноябрь 2012'!E22:F22+'декабрь 2012'!E22:F22</f>
        <v>914347</v>
      </c>
      <c r="F22" s="12"/>
      <c r="G22" s="13">
        <f>' январь 2012'!G22:H22+'февраль 2012'!G22:H22+'март 2012'!G22:H22+'апрель 2012'!G22:H22+'май 2012'!G22:H22+'июнь 2012'!G22:H22+'июль 2012'!G22:H22+'август 2012'!G22:H22+'сентябрь 2012'!G22:H22+'октябрь 2012'!G22:H22+'ноябрь 2012'!G22:H22+'декабрь 2012'!G22:H22</f>
        <v>748575</v>
      </c>
      <c r="H22" s="14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8776081</v>
      </c>
      <c r="F23" s="17"/>
      <c r="G23" s="16">
        <f>SUM(G9:H22)</f>
        <v>5768346</v>
      </c>
      <c r="H23" s="17"/>
    </row>
    <row r="24" spans="2:3" ht="12.75">
      <c r="B24" s="11"/>
      <c r="C24" s="11"/>
    </row>
    <row r="27" ht="12.75">
      <c r="G27" s="5"/>
    </row>
  </sheetData>
  <sheetProtection/>
  <mergeCells count="55">
    <mergeCell ref="A7:A8"/>
    <mergeCell ref="E9:F9"/>
    <mergeCell ref="B13:C13"/>
    <mergeCell ref="E7:H7"/>
    <mergeCell ref="E8:F8"/>
    <mergeCell ref="G8:H8"/>
    <mergeCell ref="B7:C8"/>
    <mergeCell ref="D7:D8"/>
    <mergeCell ref="G12:H12"/>
    <mergeCell ref="G13:H13"/>
    <mergeCell ref="A4:H5"/>
    <mergeCell ref="G9:H9"/>
    <mergeCell ref="E10:F10"/>
    <mergeCell ref="E11:F11"/>
    <mergeCell ref="E12:F12"/>
    <mergeCell ref="B9:C9"/>
    <mergeCell ref="B10:C10"/>
    <mergeCell ref="B11:C11"/>
    <mergeCell ref="B12:C12"/>
    <mergeCell ref="G14:H14"/>
    <mergeCell ref="B14:C14"/>
    <mergeCell ref="B15:C15"/>
    <mergeCell ref="B16:C16"/>
    <mergeCell ref="G15:H15"/>
    <mergeCell ref="G16:H16"/>
    <mergeCell ref="E16:F16"/>
    <mergeCell ref="G20:H20"/>
    <mergeCell ref="E17:F17"/>
    <mergeCell ref="E18:F18"/>
    <mergeCell ref="D1:H1"/>
    <mergeCell ref="E2:H2"/>
    <mergeCell ref="E13:F13"/>
    <mergeCell ref="E14:F14"/>
    <mergeCell ref="E15:F15"/>
    <mergeCell ref="G10:H10"/>
    <mergeCell ref="G11:H11"/>
    <mergeCell ref="G17:H17"/>
    <mergeCell ref="G18:H18"/>
    <mergeCell ref="G19:H19"/>
    <mergeCell ref="B22:C22"/>
    <mergeCell ref="B17:C17"/>
    <mergeCell ref="B18:C18"/>
    <mergeCell ref="B19:C19"/>
    <mergeCell ref="B20:C20"/>
    <mergeCell ref="E20:F20"/>
    <mergeCell ref="E19:F19"/>
    <mergeCell ref="B24:C24"/>
    <mergeCell ref="E21:F21"/>
    <mergeCell ref="E22:F22"/>
    <mergeCell ref="G21:H21"/>
    <mergeCell ref="G22:H22"/>
    <mergeCell ref="A23:C23"/>
    <mergeCell ref="E23:F23"/>
    <mergeCell ref="G23:H23"/>
    <mergeCell ref="B21:C2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B4">
      <selection activeCell="G11" sqref="G11:H11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1" t="s">
        <v>5</v>
      </c>
      <c r="E1" s="21"/>
      <c r="F1" s="21"/>
      <c r="G1" s="21"/>
      <c r="H1" s="21"/>
    </row>
    <row r="2" spans="5:8" ht="12.75">
      <c r="E2" s="21" t="s">
        <v>6</v>
      </c>
      <c r="F2" s="21"/>
      <c r="G2" s="21"/>
      <c r="H2" s="21"/>
    </row>
    <row r="4" spans="1:16" ht="12.75" customHeight="1">
      <c r="A4" s="22" t="s">
        <v>33</v>
      </c>
      <c r="B4" s="22"/>
      <c r="C4" s="22"/>
      <c r="D4" s="22"/>
      <c r="E4" s="22"/>
      <c r="F4" s="22"/>
      <c r="G4" s="22"/>
      <c r="H4" s="2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2"/>
      <c r="B5" s="22"/>
      <c r="C5" s="22"/>
      <c r="D5" s="22"/>
      <c r="E5" s="22"/>
      <c r="F5" s="22"/>
      <c r="G5" s="22"/>
      <c r="H5" s="22"/>
      <c r="I5" s="3"/>
      <c r="J5" s="2"/>
      <c r="K5" s="2"/>
      <c r="L5" s="2"/>
      <c r="M5" s="2"/>
      <c r="N5" s="2"/>
      <c r="O5" s="2"/>
    </row>
    <row r="7" spans="1:8" ht="27.75" customHeight="1">
      <c r="A7" s="23" t="s">
        <v>0</v>
      </c>
      <c r="B7" s="25" t="s">
        <v>1</v>
      </c>
      <c r="C7" s="25"/>
      <c r="D7" s="26" t="s">
        <v>4</v>
      </c>
      <c r="E7" s="25" t="s">
        <v>34</v>
      </c>
      <c r="F7" s="25"/>
      <c r="G7" s="25"/>
      <c r="H7" s="25"/>
    </row>
    <row r="8" spans="1:8" ht="28.5" customHeight="1">
      <c r="A8" s="24"/>
      <c r="B8" s="25"/>
      <c r="C8" s="25"/>
      <c r="D8" s="27"/>
      <c r="E8" s="25" t="s">
        <v>3</v>
      </c>
      <c r="F8" s="25"/>
      <c r="G8" s="25" t="s">
        <v>2</v>
      </c>
      <c r="H8" s="25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2">
        <v>44477</v>
      </c>
      <c r="F9" s="12"/>
      <c r="G9" s="12">
        <v>14463</v>
      </c>
      <c r="H9" s="12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2">
        <v>43544</v>
      </c>
      <c r="F10" s="12"/>
      <c r="G10" s="12">
        <v>10345</v>
      </c>
      <c r="H10" s="12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2">
        <v>91484</v>
      </c>
      <c r="F11" s="12"/>
      <c r="G11" s="12">
        <v>88827</v>
      </c>
      <c r="H11" s="12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2">
        <v>39139</v>
      </c>
      <c r="F12" s="12"/>
      <c r="G12" s="12">
        <v>20107</v>
      </c>
      <c r="H12" s="12"/>
    </row>
    <row r="13" spans="1:8" ht="15.75" customHeight="1">
      <c r="A13" s="1">
        <v>6</v>
      </c>
      <c r="B13" s="19" t="s">
        <v>11</v>
      </c>
      <c r="C13" s="20"/>
      <c r="D13" s="1" t="s">
        <v>21</v>
      </c>
      <c r="E13" s="12">
        <v>27306</v>
      </c>
      <c r="F13" s="12"/>
      <c r="G13" s="12">
        <v>31745</v>
      </c>
      <c r="H13" s="12"/>
    </row>
    <row r="14" spans="1:8" ht="15.75" customHeight="1">
      <c r="A14" s="1">
        <v>7</v>
      </c>
      <c r="B14" s="19" t="s">
        <v>12</v>
      </c>
      <c r="C14" s="20"/>
      <c r="D14" s="1" t="s">
        <v>21</v>
      </c>
      <c r="E14" s="12">
        <v>77118</v>
      </c>
      <c r="F14" s="12"/>
      <c r="G14" s="12">
        <v>36233</v>
      </c>
      <c r="H14" s="12"/>
    </row>
    <row r="15" spans="1:8" ht="15.75" customHeight="1">
      <c r="A15" s="1">
        <v>8</v>
      </c>
      <c r="B15" s="19" t="s">
        <v>13</v>
      </c>
      <c r="C15" s="20"/>
      <c r="D15" s="1" t="s">
        <v>21</v>
      </c>
      <c r="E15" s="12">
        <v>31796</v>
      </c>
      <c r="F15" s="12"/>
      <c r="G15" s="12">
        <v>7893</v>
      </c>
      <c r="H15" s="12"/>
    </row>
    <row r="16" spans="1:8" ht="15.75" customHeight="1">
      <c r="A16" s="1">
        <v>9</v>
      </c>
      <c r="B16" s="19" t="s">
        <v>14</v>
      </c>
      <c r="C16" s="20"/>
      <c r="D16" s="1" t="s">
        <v>21</v>
      </c>
      <c r="E16" s="12">
        <v>23399</v>
      </c>
      <c r="F16" s="12"/>
      <c r="G16" s="12">
        <v>8073</v>
      </c>
      <c r="H16" s="12"/>
    </row>
    <row r="17" spans="1:8" ht="15.75" customHeight="1">
      <c r="A17" s="1">
        <v>10</v>
      </c>
      <c r="B17" s="19" t="s">
        <v>15</v>
      </c>
      <c r="C17" s="20"/>
      <c r="D17" s="1" t="s">
        <v>21</v>
      </c>
      <c r="E17" s="12">
        <v>44200</v>
      </c>
      <c r="F17" s="12"/>
      <c r="G17" s="12">
        <v>25766</v>
      </c>
      <c r="H17" s="12"/>
    </row>
    <row r="18" spans="1:8" ht="15.75" customHeight="1">
      <c r="A18" s="1">
        <v>11</v>
      </c>
      <c r="B18" s="19" t="s">
        <v>16</v>
      </c>
      <c r="C18" s="20"/>
      <c r="D18" s="1" t="s">
        <v>21</v>
      </c>
      <c r="E18" s="12">
        <v>22370</v>
      </c>
      <c r="F18" s="12"/>
      <c r="G18" s="12">
        <v>22748</v>
      </c>
      <c r="H18" s="12"/>
    </row>
    <row r="19" spans="1:8" ht="15.75" customHeight="1">
      <c r="A19" s="1">
        <v>12</v>
      </c>
      <c r="B19" s="19" t="s">
        <v>17</v>
      </c>
      <c r="C19" s="20"/>
      <c r="D19" s="1" t="s">
        <v>21</v>
      </c>
      <c r="E19" s="12">
        <v>64481</v>
      </c>
      <c r="F19" s="12"/>
      <c r="G19" s="12">
        <v>39335</v>
      </c>
      <c r="H19" s="12"/>
    </row>
    <row r="20" spans="1:8" ht="15.75" customHeight="1">
      <c r="A20" s="1">
        <v>13</v>
      </c>
      <c r="B20" s="19" t="s">
        <v>18</v>
      </c>
      <c r="C20" s="20"/>
      <c r="D20" s="1" t="s">
        <v>21</v>
      </c>
      <c r="E20" s="12">
        <v>17616</v>
      </c>
      <c r="F20" s="12"/>
      <c r="G20" s="12">
        <v>9367</v>
      </c>
      <c r="H20" s="12"/>
    </row>
    <row r="21" spans="1:8" ht="15.75" customHeight="1">
      <c r="A21" s="1">
        <v>14</v>
      </c>
      <c r="B21" s="18" t="s">
        <v>19</v>
      </c>
      <c r="C21" s="18"/>
      <c r="D21" s="1" t="s">
        <v>21</v>
      </c>
      <c r="E21" s="12">
        <v>60210</v>
      </c>
      <c r="F21" s="12"/>
      <c r="G21" s="12">
        <v>34336</v>
      </c>
      <c r="H21" s="12"/>
    </row>
    <row r="22" spans="1:8" ht="15.75" customHeight="1">
      <c r="A22" s="1">
        <v>15</v>
      </c>
      <c r="B22" s="18" t="s">
        <v>20</v>
      </c>
      <c r="C22" s="18"/>
      <c r="D22" s="1" t="s">
        <v>21</v>
      </c>
      <c r="E22" s="12">
        <v>76088</v>
      </c>
      <c r="F22" s="12"/>
      <c r="G22" s="12">
        <v>50941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663228</v>
      </c>
      <c r="F23" s="17"/>
      <c r="G23" s="16">
        <f>SUM(G9:H22)</f>
        <v>400179</v>
      </c>
      <c r="H23" s="17"/>
    </row>
    <row r="24" spans="2:3" ht="12.75">
      <c r="B24" s="11"/>
      <c r="C24" s="11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2">
      <selection activeCell="G11" sqref="G11:H11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1" t="s">
        <v>5</v>
      </c>
      <c r="E1" s="21"/>
      <c r="F1" s="21"/>
      <c r="G1" s="21"/>
      <c r="H1" s="21"/>
    </row>
    <row r="2" spans="5:8" ht="12.75">
      <c r="E2" s="21" t="s">
        <v>6</v>
      </c>
      <c r="F2" s="21"/>
      <c r="G2" s="21"/>
      <c r="H2" s="21"/>
    </row>
    <row r="4" spans="1:16" ht="12.75" customHeight="1">
      <c r="A4" s="22" t="s">
        <v>32</v>
      </c>
      <c r="B4" s="22"/>
      <c r="C4" s="22"/>
      <c r="D4" s="22"/>
      <c r="E4" s="22"/>
      <c r="F4" s="22"/>
      <c r="G4" s="22"/>
      <c r="H4" s="2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2"/>
      <c r="B5" s="22"/>
      <c r="C5" s="22"/>
      <c r="D5" s="22"/>
      <c r="E5" s="22"/>
      <c r="F5" s="22"/>
      <c r="G5" s="22"/>
      <c r="H5" s="22"/>
      <c r="I5" s="3"/>
      <c r="J5" s="2"/>
      <c r="K5" s="2"/>
      <c r="L5" s="2"/>
      <c r="M5" s="2"/>
      <c r="N5" s="2"/>
      <c r="O5" s="2"/>
    </row>
    <row r="7" spans="1:8" ht="27.75" customHeight="1">
      <c r="A7" s="23" t="s">
        <v>0</v>
      </c>
      <c r="B7" s="25" t="s">
        <v>1</v>
      </c>
      <c r="C7" s="25"/>
      <c r="D7" s="26" t="s">
        <v>4</v>
      </c>
      <c r="E7" s="25" t="s">
        <v>31</v>
      </c>
      <c r="F7" s="25"/>
      <c r="G7" s="25"/>
      <c r="H7" s="25"/>
    </row>
    <row r="8" spans="1:8" ht="28.5" customHeight="1">
      <c r="A8" s="24"/>
      <c r="B8" s="25"/>
      <c r="C8" s="25"/>
      <c r="D8" s="27"/>
      <c r="E8" s="25" t="s">
        <v>3</v>
      </c>
      <c r="F8" s="25"/>
      <c r="G8" s="25" t="s">
        <v>2</v>
      </c>
      <c r="H8" s="25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2">
        <v>56093</v>
      </c>
      <c r="F9" s="12"/>
      <c r="G9" s="12">
        <v>32887</v>
      </c>
      <c r="H9" s="12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2">
        <v>52000</v>
      </c>
      <c r="F10" s="12"/>
      <c r="G10" s="12">
        <v>10361</v>
      </c>
      <c r="H10" s="12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2">
        <v>93553</v>
      </c>
      <c r="F11" s="12"/>
      <c r="G11" s="12">
        <v>109315</v>
      </c>
      <c r="H11" s="12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2">
        <v>45487</v>
      </c>
      <c r="F12" s="12"/>
      <c r="G12" s="12">
        <v>23137</v>
      </c>
      <c r="H12" s="12"/>
    </row>
    <row r="13" spans="1:8" ht="15.75" customHeight="1">
      <c r="A13" s="1">
        <v>6</v>
      </c>
      <c r="B13" s="19" t="s">
        <v>11</v>
      </c>
      <c r="C13" s="20"/>
      <c r="D13" s="1" t="s">
        <v>21</v>
      </c>
      <c r="E13" s="12">
        <v>32189</v>
      </c>
      <c r="F13" s="12"/>
      <c r="G13" s="12">
        <v>34441</v>
      </c>
      <c r="H13" s="12"/>
    </row>
    <row r="14" spans="1:8" ht="15.75" customHeight="1">
      <c r="A14" s="1">
        <v>7</v>
      </c>
      <c r="B14" s="19" t="s">
        <v>12</v>
      </c>
      <c r="C14" s="20"/>
      <c r="D14" s="1" t="s">
        <v>21</v>
      </c>
      <c r="E14" s="12">
        <v>98277</v>
      </c>
      <c r="F14" s="12"/>
      <c r="G14" s="12">
        <v>36079</v>
      </c>
      <c r="H14" s="12"/>
    </row>
    <row r="15" spans="1:8" ht="15.75" customHeight="1">
      <c r="A15" s="1">
        <v>8</v>
      </c>
      <c r="B15" s="19" t="s">
        <v>13</v>
      </c>
      <c r="C15" s="20"/>
      <c r="D15" s="1" t="s">
        <v>21</v>
      </c>
      <c r="E15" s="12">
        <v>31763</v>
      </c>
      <c r="F15" s="12"/>
      <c r="G15" s="12">
        <v>8417</v>
      </c>
      <c r="H15" s="12"/>
    </row>
    <row r="16" spans="1:8" ht="15.75" customHeight="1">
      <c r="A16" s="1">
        <v>9</v>
      </c>
      <c r="B16" s="19" t="s">
        <v>14</v>
      </c>
      <c r="C16" s="20"/>
      <c r="D16" s="1" t="s">
        <v>21</v>
      </c>
      <c r="E16" s="12">
        <v>25344</v>
      </c>
      <c r="F16" s="12"/>
      <c r="G16" s="12">
        <v>15568</v>
      </c>
      <c r="H16" s="12"/>
    </row>
    <row r="17" spans="1:8" ht="15.75" customHeight="1">
      <c r="A17" s="1">
        <v>10</v>
      </c>
      <c r="B17" s="19" t="s">
        <v>15</v>
      </c>
      <c r="C17" s="20"/>
      <c r="D17" s="1" t="s">
        <v>21</v>
      </c>
      <c r="E17" s="12">
        <v>42100</v>
      </c>
      <c r="F17" s="12"/>
      <c r="G17" s="12">
        <v>45590</v>
      </c>
      <c r="H17" s="12"/>
    </row>
    <row r="18" spans="1:8" ht="15.75" customHeight="1">
      <c r="A18" s="1">
        <v>11</v>
      </c>
      <c r="B18" s="19" t="s">
        <v>16</v>
      </c>
      <c r="C18" s="20"/>
      <c r="D18" s="1" t="s">
        <v>21</v>
      </c>
      <c r="E18" s="12">
        <v>21138</v>
      </c>
      <c r="F18" s="12"/>
      <c r="G18" s="12">
        <v>34635</v>
      </c>
      <c r="H18" s="12"/>
    </row>
    <row r="19" spans="1:8" ht="15.75" customHeight="1">
      <c r="A19" s="1">
        <v>12</v>
      </c>
      <c r="B19" s="19" t="s">
        <v>17</v>
      </c>
      <c r="C19" s="20"/>
      <c r="D19" s="1" t="s">
        <v>21</v>
      </c>
      <c r="E19" s="12">
        <v>86802</v>
      </c>
      <c r="F19" s="12"/>
      <c r="G19" s="12">
        <v>47912</v>
      </c>
      <c r="H19" s="12"/>
    </row>
    <row r="20" spans="1:8" ht="15.75" customHeight="1">
      <c r="A20" s="1">
        <v>13</v>
      </c>
      <c r="B20" s="19" t="s">
        <v>18</v>
      </c>
      <c r="C20" s="20"/>
      <c r="D20" s="1" t="s">
        <v>21</v>
      </c>
      <c r="E20" s="12">
        <v>18289</v>
      </c>
      <c r="F20" s="12"/>
      <c r="G20" s="12">
        <v>10958</v>
      </c>
      <c r="H20" s="12"/>
    </row>
    <row r="21" spans="1:8" ht="15.75" customHeight="1">
      <c r="A21" s="1">
        <v>14</v>
      </c>
      <c r="B21" s="18" t="s">
        <v>19</v>
      </c>
      <c r="C21" s="18"/>
      <c r="D21" s="1" t="s">
        <v>21</v>
      </c>
      <c r="E21" s="12">
        <v>66326</v>
      </c>
      <c r="F21" s="12"/>
      <c r="G21" s="12">
        <v>44770</v>
      </c>
      <c r="H21" s="12"/>
    </row>
    <row r="22" spans="1:8" ht="15.75" customHeight="1">
      <c r="A22" s="1">
        <v>15</v>
      </c>
      <c r="B22" s="18" t="s">
        <v>20</v>
      </c>
      <c r="C22" s="18"/>
      <c r="D22" s="1" t="s">
        <v>21</v>
      </c>
      <c r="E22" s="12">
        <v>76807</v>
      </c>
      <c r="F22" s="12"/>
      <c r="G22" s="12">
        <v>63749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746168</v>
      </c>
      <c r="F23" s="17"/>
      <c r="G23" s="16">
        <f>SUM(G9:H22)</f>
        <v>517819</v>
      </c>
      <c r="H23" s="17"/>
    </row>
    <row r="24" spans="2:3" ht="12.75">
      <c r="B24" s="11"/>
      <c r="C24" s="11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4">
      <selection activeCell="A9" sqref="A9:A22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1" t="s">
        <v>5</v>
      </c>
      <c r="E1" s="21"/>
      <c r="F1" s="21"/>
      <c r="G1" s="21"/>
      <c r="H1" s="21"/>
    </row>
    <row r="2" spans="5:8" ht="12.75">
      <c r="E2" s="21" t="s">
        <v>6</v>
      </c>
      <c r="F2" s="21"/>
      <c r="G2" s="21"/>
      <c r="H2" s="21"/>
    </row>
    <row r="4" spans="1:16" ht="12.75" customHeight="1">
      <c r="A4" s="22" t="s">
        <v>29</v>
      </c>
      <c r="B4" s="22"/>
      <c r="C4" s="22"/>
      <c r="D4" s="22"/>
      <c r="E4" s="22"/>
      <c r="F4" s="22"/>
      <c r="G4" s="22"/>
      <c r="H4" s="2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2"/>
      <c r="B5" s="22"/>
      <c r="C5" s="22"/>
      <c r="D5" s="22"/>
      <c r="E5" s="22"/>
      <c r="F5" s="22"/>
      <c r="G5" s="22"/>
      <c r="H5" s="22"/>
      <c r="I5" s="3"/>
      <c r="J5" s="2"/>
      <c r="K5" s="2"/>
      <c r="L5" s="2"/>
      <c r="M5" s="2"/>
      <c r="N5" s="2"/>
      <c r="O5" s="2"/>
    </row>
    <row r="7" spans="1:8" ht="27.75" customHeight="1">
      <c r="A7" s="23" t="s">
        <v>0</v>
      </c>
      <c r="B7" s="25" t="s">
        <v>1</v>
      </c>
      <c r="C7" s="25"/>
      <c r="D7" s="26" t="s">
        <v>4</v>
      </c>
      <c r="E7" s="25" t="s">
        <v>30</v>
      </c>
      <c r="F7" s="25"/>
      <c r="G7" s="25"/>
      <c r="H7" s="25"/>
    </row>
    <row r="8" spans="1:8" ht="28.5" customHeight="1">
      <c r="A8" s="24"/>
      <c r="B8" s="25"/>
      <c r="C8" s="25"/>
      <c r="D8" s="27"/>
      <c r="E8" s="25" t="s">
        <v>3</v>
      </c>
      <c r="F8" s="25"/>
      <c r="G8" s="25" t="s">
        <v>2</v>
      </c>
      <c r="H8" s="25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2">
        <f>42313</f>
        <v>42313</v>
      </c>
      <c r="F9" s="12"/>
      <c r="G9" s="12">
        <v>28740</v>
      </c>
      <c r="H9" s="12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2">
        <v>57900</v>
      </c>
      <c r="F10" s="12"/>
      <c r="G10" s="12">
        <v>12417</v>
      </c>
      <c r="H10" s="12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2">
        <f>103850</f>
        <v>103850</v>
      </c>
      <c r="F11" s="12"/>
      <c r="G11" s="12">
        <v>154854</v>
      </c>
      <c r="H11" s="12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2">
        <v>54545</v>
      </c>
      <c r="F12" s="12"/>
      <c r="G12" s="12">
        <v>30686</v>
      </c>
      <c r="H12" s="12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12">
        <f>30423</f>
        <v>30423</v>
      </c>
      <c r="F13" s="12"/>
      <c r="G13" s="12">
        <v>45381</v>
      </c>
      <c r="H13" s="12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12">
        <f>116225</f>
        <v>116225</v>
      </c>
      <c r="F14" s="12"/>
      <c r="G14" s="12">
        <v>38828</v>
      </c>
      <c r="H14" s="12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12">
        <f>39157</f>
        <v>39157</v>
      </c>
      <c r="F15" s="12"/>
      <c r="G15" s="12">
        <v>12337</v>
      </c>
      <c r="H15" s="12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12">
        <v>26657</v>
      </c>
      <c r="F16" s="12"/>
      <c r="G16" s="12">
        <v>15557</v>
      </c>
      <c r="H16" s="12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12">
        <v>52065</v>
      </c>
      <c r="F17" s="12"/>
      <c r="G17" s="12">
        <v>38912</v>
      </c>
      <c r="H17" s="12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12">
        <v>26147</v>
      </c>
      <c r="F18" s="12"/>
      <c r="G18" s="12">
        <v>29137</v>
      </c>
      <c r="H18" s="12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12">
        <v>82038</v>
      </c>
      <c r="F19" s="12"/>
      <c r="G19" s="12">
        <v>63671</v>
      </c>
      <c r="H19" s="12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12">
        <f>31147+7198</f>
        <v>38345</v>
      </c>
      <c r="F20" s="12"/>
      <c r="G20" s="12">
        <v>11296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f>75603</f>
        <v>75603</v>
      </c>
      <c r="F21" s="12"/>
      <c r="G21" s="12">
        <v>57404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f>87497</f>
        <v>87497</v>
      </c>
      <c r="F22" s="12"/>
      <c r="G22" s="12">
        <v>85618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832765</v>
      </c>
      <c r="F23" s="17"/>
      <c r="G23" s="16">
        <f>SUM(G9:H22)</f>
        <v>624838</v>
      </c>
      <c r="H23" s="17"/>
    </row>
    <row r="24" spans="2:3" ht="12.75">
      <c r="B24" s="11"/>
      <c r="C24" s="11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L33" sqref="L33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1" t="s">
        <v>5</v>
      </c>
      <c r="E1" s="21"/>
      <c r="F1" s="21"/>
      <c r="G1" s="21"/>
      <c r="H1" s="21"/>
    </row>
    <row r="2" spans="5:8" ht="12.75">
      <c r="E2" s="21" t="s">
        <v>6</v>
      </c>
      <c r="F2" s="21"/>
      <c r="G2" s="21"/>
      <c r="H2" s="21"/>
    </row>
    <row r="4" spans="1:16" ht="12.75" customHeight="1">
      <c r="A4" s="22" t="s">
        <v>27</v>
      </c>
      <c r="B4" s="22"/>
      <c r="C4" s="22"/>
      <c r="D4" s="22"/>
      <c r="E4" s="22"/>
      <c r="F4" s="22"/>
      <c r="G4" s="22"/>
      <c r="H4" s="2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2"/>
      <c r="B5" s="22"/>
      <c r="C5" s="22"/>
      <c r="D5" s="22"/>
      <c r="E5" s="22"/>
      <c r="F5" s="22"/>
      <c r="G5" s="22"/>
      <c r="H5" s="22"/>
      <c r="I5" s="3"/>
      <c r="J5" s="2"/>
      <c r="K5" s="2"/>
      <c r="L5" s="2"/>
      <c r="M5" s="2"/>
      <c r="N5" s="2"/>
      <c r="O5" s="2"/>
    </row>
    <row r="7" spans="1:8" ht="27.75" customHeight="1">
      <c r="A7" s="23" t="s">
        <v>0</v>
      </c>
      <c r="B7" s="25" t="s">
        <v>1</v>
      </c>
      <c r="C7" s="25"/>
      <c r="D7" s="26" t="s">
        <v>4</v>
      </c>
      <c r="E7" s="25" t="s">
        <v>28</v>
      </c>
      <c r="F7" s="25"/>
      <c r="G7" s="25"/>
      <c r="H7" s="25"/>
    </row>
    <row r="8" spans="1:8" ht="28.5" customHeight="1">
      <c r="A8" s="24"/>
      <c r="B8" s="25"/>
      <c r="C8" s="25"/>
      <c r="D8" s="27"/>
      <c r="E8" s="25" t="s">
        <v>3</v>
      </c>
      <c r="F8" s="25"/>
      <c r="G8" s="25" t="s">
        <v>2</v>
      </c>
      <c r="H8" s="25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2">
        <v>62780</v>
      </c>
      <c r="F9" s="12"/>
      <c r="G9" s="12">
        <v>29555</v>
      </c>
      <c r="H9" s="12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2">
        <f>61584</f>
        <v>61584</v>
      </c>
      <c r="F10" s="12"/>
      <c r="G10" s="12">
        <v>10187</v>
      </c>
      <c r="H10" s="12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2">
        <v>116678</v>
      </c>
      <c r="F11" s="12"/>
      <c r="G11" s="12">
        <f>170273-27-131</f>
        <v>170115</v>
      </c>
      <c r="H11" s="12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2">
        <f>56707</f>
        <v>56707</v>
      </c>
      <c r="F12" s="12"/>
      <c r="G12" s="12">
        <v>31330</v>
      </c>
      <c r="H12" s="12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12">
        <f>35304</f>
        <v>35304</v>
      </c>
      <c r="F13" s="12"/>
      <c r="G13" s="12">
        <v>45049</v>
      </c>
      <c r="H13" s="12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12">
        <f>124928</f>
        <v>124928</v>
      </c>
      <c r="F14" s="12"/>
      <c r="G14" s="12">
        <v>46386</v>
      </c>
      <c r="H14" s="12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12">
        <v>37502</v>
      </c>
      <c r="F15" s="12"/>
      <c r="G15" s="12">
        <f>11918-2786+58</f>
        <v>9190</v>
      </c>
      <c r="H15" s="12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12">
        <f>32392</f>
        <v>32392</v>
      </c>
      <c r="F16" s="12"/>
      <c r="G16" s="12">
        <v>17238</v>
      </c>
      <c r="H16" s="12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12">
        <v>65300</v>
      </c>
      <c r="F17" s="12"/>
      <c r="G17" s="12">
        <f>45188-9164</f>
        <v>36024</v>
      </c>
      <c r="H17" s="12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12">
        <f>32201</f>
        <v>32201</v>
      </c>
      <c r="F18" s="12"/>
      <c r="G18" s="12">
        <v>47230</v>
      </c>
      <c r="H18" s="12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12">
        <f>84508</f>
        <v>84508</v>
      </c>
      <c r="F19" s="12"/>
      <c r="G19" s="12">
        <v>61444</v>
      </c>
      <c r="H19" s="12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12">
        <v>30800</v>
      </c>
      <c r="F20" s="12"/>
      <c r="G20" s="12">
        <v>14000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83260</v>
      </c>
      <c r="F21" s="12"/>
      <c r="G21" s="12">
        <v>74567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f>85792</f>
        <v>85792</v>
      </c>
      <c r="F22" s="12"/>
      <c r="G22" s="12">
        <v>78503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909736</v>
      </c>
      <c r="F23" s="17"/>
      <c r="G23" s="16">
        <f>SUM(G9:H22)</f>
        <v>670818</v>
      </c>
      <c r="H23" s="17"/>
    </row>
    <row r="24" spans="2:3" ht="12.75">
      <c r="B24" s="11"/>
      <c r="C24" s="11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11" sqref="G11:H11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1" t="s">
        <v>5</v>
      </c>
      <c r="E1" s="21"/>
      <c r="F1" s="21"/>
      <c r="G1" s="21"/>
      <c r="H1" s="21"/>
    </row>
    <row r="2" spans="5:8" ht="12.75">
      <c r="E2" s="21" t="s">
        <v>6</v>
      </c>
      <c r="F2" s="21"/>
      <c r="G2" s="21"/>
      <c r="H2" s="21"/>
    </row>
    <row r="4" spans="1:16" ht="12.75" customHeight="1">
      <c r="A4" s="22" t="s">
        <v>23</v>
      </c>
      <c r="B4" s="22"/>
      <c r="C4" s="22"/>
      <c r="D4" s="22"/>
      <c r="E4" s="22"/>
      <c r="F4" s="22"/>
      <c r="G4" s="22"/>
      <c r="H4" s="2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2"/>
      <c r="B5" s="22"/>
      <c r="C5" s="22"/>
      <c r="D5" s="22"/>
      <c r="E5" s="22"/>
      <c r="F5" s="22"/>
      <c r="G5" s="22"/>
      <c r="H5" s="22"/>
      <c r="I5" s="3"/>
      <c r="J5" s="2"/>
      <c r="K5" s="2"/>
      <c r="L5" s="2"/>
      <c r="M5" s="2"/>
      <c r="N5" s="2"/>
      <c r="O5" s="2"/>
    </row>
    <row r="7" spans="1:8" ht="27.75" customHeight="1">
      <c r="A7" s="23" t="s">
        <v>0</v>
      </c>
      <c r="B7" s="25" t="s">
        <v>1</v>
      </c>
      <c r="C7" s="25"/>
      <c r="D7" s="26" t="s">
        <v>4</v>
      </c>
      <c r="E7" s="25" t="s">
        <v>24</v>
      </c>
      <c r="F7" s="25"/>
      <c r="G7" s="25"/>
      <c r="H7" s="25"/>
    </row>
    <row r="8" spans="1:8" ht="28.5" customHeight="1">
      <c r="A8" s="24"/>
      <c r="B8" s="25"/>
      <c r="C8" s="25"/>
      <c r="D8" s="27"/>
      <c r="E8" s="25" t="s">
        <v>3</v>
      </c>
      <c r="F8" s="25"/>
      <c r="G8" s="25" t="s">
        <v>2</v>
      </c>
      <c r="H8" s="25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2">
        <v>44048</v>
      </c>
      <c r="F9" s="12"/>
      <c r="G9" s="12">
        <v>40101</v>
      </c>
      <c r="H9" s="12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2">
        <v>55678</v>
      </c>
      <c r="F10" s="12"/>
      <c r="G10" s="12">
        <v>11696</v>
      </c>
      <c r="H10" s="12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2">
        <v>113034</v>
      </c>
      <c r="F11" s="12"/>
      <c r="G11" s="12">
        <v>163763</v>
      </c>
      <c r="H11" s="12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2">
        <v>53514</v>
      </c>
      <c r="F12" s="12"/>
      <c r="G12" s="12">
        <v>43171</v>
      </c>
      <c r="H12" s="12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12">
        <v>34665</v>
      </c>
      <c r="F13" s="12"/>
      <c r="G13" s="12">
        <v>62497</v>
      </c>
      <c r="H13" s="12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12">
        <v>106937</v>
      </c>
      <c r="F14" s="12"/>
      <c r="G14" s="12">
        <v>47826</v>
      </c>
      <c r="H14" s="12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12">
        <v>44470</v>
      </c>
      <c r="F15" s="12"/>
      <c r="G15" s="12">
        <v>15176</v>
      </c>
      <c r="H15" s="12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12">
        <v>37988</v>
      </c>
      <c r="F16" s="12"/>
      <c r="G16" s="12">
        <v>18186</v>
      </c>
      <c r="H16" s="12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12">
        <v>65500</v>
      </c>
      <c r="F17" s="12"/>
      <c r="G17" s="12">
        <v>41583</v>
      </c>
      <c r="H17" s="12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12">
        <v>28564</v>
      </c>
      <c r="F18" s="12"/>
      <c r="G18" s="12">
        <v>37580</v>
      </c>
      <c r="H18" s="12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12">
        <v>102407</v>
      </c>
      <c r="F19" s="12"/>
      <c r="G19" s="12">
        <v>56048</v>
      </c>
      <c r="H19" s="12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12">
        <v>25258</v>
      </c>
      <c r="F20" s="12"/>
      <c r="G20" s="12">
        <v>13845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66317</v>
      </c>
      <c r="F21" s="12"/>
      <c r="G21" s="12">
        <v>66090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v>94187</v>
      </c>
      <c r="F22" s="12"/>
      <c r="G22" s="12">
        <v>89758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872567</v>
      </c>
      <c r="F23" s="17"/>
      <c r="G23" s="16">
        <f>SUM(G9:H22)</f>
        <v>707320</v>
      </c>
      <c r="H23" s="17"/>
    </row>
    <row r="24" spans="2:3" ht="12.75">
      <c r="B24" s="11"/>
      <c r="C24" s="11"/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3">
      <selection activeCell="G11" sqref="G11:H11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1" t="s">
        <v>5</v>
      </c>
      <c r="E1" s="21"/>
      <c r="F1" s="21"/>
      <c r="G1" s="21"/>
      <c r="H1" s="21"/>
    </row>
    <row r="2" spans="5:8" ht="12.75">
      <c r="E2" s="21" t="s">
        <v>6</v>
      </c>
      <c r="F2" s="21"/>
      <c r="G2" s="21"/>
      <c r="H2" s="21"/>
    </row>
    <row r="4" spans="1:16" ht="12.75" customHeight="1">
      <c r="A4" s="22" t="s">
        <v>25</v>
      </c>
      <c r="B4" s="22"/>
      <c r="C4" s="22"/>
      <c r="D4" s="22"/>
      <c r="E4" s="22"/>
      <c r="F4" s="22"/>
      <c r="G4" s="22"/>
      <c r="H4" s="2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2"/>
      <c r="B5" s="22"/>
      <c r="C5" s="22"/>
      <c r="D5" s="22"/>
      <c r="E5" s="22"/>
      <c r="F5" s="22"/>
      <c r="G5" s="22"/>
      <c r="H5" s="22"/>
      <c r="I5" s="3"/>
      <c r="J5" s="2"/>
      <c r="K5" s="2"/>
      <c r="L5" s="2"/>
      <c r="M5" s="2"/>
      <c r="N5" s="2"/>
      <c r="O5" s="2"/>
    </row>
    <row r="7" spans="1:8" ht="27.75" customHeight="1">
      <c r="A7" s="23" t="s">
        <v>0</v>
      </c>
      <c r="B7" s="25" t="s">
        <v>1</v>
      </c>
      <c r="C7" s="25"/>
      <c r="D7" s="26" t="s">
        <v>4</v>
      </c>
      <c r="E7" s="25" t="s">
        <v>26</v>
      </c>
      <c r="F7" s="25"/>
      <c r="G7" s="25"/>
      <c r="H7" s="25"/>
    </row>
    <row r="8" spans="1:8" ht="28.5" customHeight="1">
      <c r="A8" s="24"/>
      <c r="B8" s="25"/>
      <c r="C8" s="25"/>
      <c r="D8" s="27"/>
      <c r="E8" s="25" t="s">
        <v>3</v>
      </c>
      <c r="F8" s="25"/>
      <c r="G8" s="25" t="s">
        <v>2</v>
      </c>
      <c r="H8" s="25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2">
        <v>53875</v>
      </c>
      <c r="F9" s="12"/>
      <c r="G9" s="12">
        <v>33746</v>
      </c>
      <c r="H9" s="12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2">
        <v>52456</v>
      </c>
      <c r="F10" s="12"/>
      <c r="G10" s="12">
        <v>17341</v>
      </c>
      <c r="H10" s="12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2">
        <v>102714</v>
      </c>
      <c r="F11" s="12"/>
      <c r="G11" s="12">
        <v>178508</v>
      </c>
      <c r="H11" s="12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2">
        <v>50220</v>
      </c>
      <c r="F12" s="12"/>
      <c r="G12" s="12">
        <v>32956</v>
      </c>
      <c r="H12" s="12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12">
        <v>33634</v>
      </c>
      <c r="F13" s="12"/>
      <c r="G13" s="12">
        <v>60773</v>
      </c>
      <c r="H13" s="12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12">
        <v>93333</v>
      </c>
      <c r="F14" s="12"/>
      <c r="G14" s="12">
        <v>47388</v>
      </c>
      <c r="H14" s="12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12">
        <v>41783</v>
      </c>
      <c r="F15" s="12"/>
      <c r="G15" s="12">
        <v>10070</v>
      </c>
      <c r="H15" s="12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12">
        <v>31912</v>
      </c>
      <c r="F16" s="12"/>
      <c r="G16" s="12">
        <v>18265</v>
      </c>
      <c r="H16" s="12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12">
        <v>67100</v>
      </c>
      <c r="F17" s="12"/>
      <c r="G17" s="12">
        <v>37111</v>
      </c>
      <c r="H17" s="12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12">
        <v>54461</v>
      </c>
      <c r="F18" s="12"/>
      <c r="G18" s="12">
        <v>30523</v>
      </c>
      <c r="H18" s="12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12">
        <v>91942</v>
      </c>
      <c r="F19" s="12"/>
      <c r="G19" s="12">
        <v>61615</v>
      </c>
      <c r="H19" s="12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12">
        <v>25471</v>
      </c>
      <c r="F20" s="12"/>
      <c r="G20" s="12">
        <v>15013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66911</v>
      </c>
      <c r="F21" s="12"/>
      <c r="G21" s="12">
        <v>57936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v>94485</v>
      </c>
      <c r="F22" s="12"/>
      <c r="G22" s="12">
        <v>88660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860297</v>
      </c>
      <c r="F23" s="17"/>
      <c r="G23" s="16">
        <f>SUM(G9:H22)</f>
        <v>689905</v>
      </c>
      <c r="H23" s="17"/>
    </row>
    <row r="24" spans="2:3" ht="12.75">
      <c r="B24" s="11"/>
      <c r="C24" s="11"/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6">
      <selection activeCell="G11" sqref="G11:H11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1" t="s">
        <v>5</v>
      </c>
      <c r="E1" s="21"/>
      <c r="F1" s="21"/>
      <c r="G1" s="21"/>
      <c r="H1" s="21"/>
    </row>
    <row r="2" spans="5:8" ht="12.75">
      <c r="E2" s="21" t="s">
        <v>6</v>
      </c>
      <c r="F2" s="21"/>
      <c r="G2" s="21"/>
      <c r="H2" s="21"/>
    </row>
    <row r="4" spans="1:16" ht="12.75" customHeight="1">
      <c r="A4" s="22" t="s">
        <v>44</v>
      </c>
      <c r="B4" s="22"/>
      <c r="C4" s="22"/>
      <c r="D4" s="22"/>
      <c r="E4" s="22"/>
      <c r="F4" s="22"/>
      <c r="G4" s="22"/>
      <c r="H4" s="2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2"/>
      <c r="B5" s="22"/>
      <c r="C5" s="22"/>
      <c r="D5" s="22"/>
      <c r="E5" s="22"/>
      <c r="F5" s="22"/>
      <c r="G5" s="22"/>
      <c r="H5" s="22"/>
      <c r="I5" s="3"/>
      <c r="J5" s="2"/>
      <c r="K5" s="2"/>
      <c r="L5" s="2"/>
      <c r="M5" s="2"/>
      <c r="N5" s="2"/>
      <c r="O5" s="2"/>
    </row>
    <row r="7" spans="1:8" ht="27.75" customHeight="1">
      <c r="A7" s="23" t="s">
        <v>0</v>
      </c>
      <c r="B7" s="25" t="s">
        <v>1</v>
      </c>
      <c r="C7" s="25"/>
      <c r="D7" s="26" t="s">
        <v>4</v>
      </c>
      <c r="E7" s="25" t="s">
        <v>45</v>
      </c>
      <c r="F7" s="25"/>
      <c r="G7" s="25"/>
      <c r="H7" s="25"/>
    </row>
    <row r="8" spans="1:8" ht="28.5" customHeight="1">
      <c r="A8" s="24"/>
      <c r="B8" s="25"/>
      <c r="C8" s="25"/>
      <c r="D8" s="27"/>
      <c r="E8" s="25" t="s">
        <v>3</v>
      </c>
      <c r="F8" s="25"/>
      <c r="G8" s="25" t="s">
        <v>2</v>
      </c>
      <c r="H8" s="25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2">
        <v>52634</v>
      </c>
      <c r="F9" s="12"/>
      <c r="G9" s="12">
        <v>28878</v>
      </c>
      <c r="H9" s="12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2">
        <v>50765</v>
      </c>
      <c r="F10" s="12"/>
      <c r="G10" s="12">
        <v>12559</v>
      </c>
      <c r="H10" s="12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2">
        <v>78681</v>
      </c>
      <c r="F11" s="12"/>
      <c r="G11" s="12">
        <v>143455</v>
      </c>
      <c r="H11" s="12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2">
        <v>46557</v>
      </c>
      <c r="F12" s="12"/>
      <c r="G12" s="12">
        <v>31094</v>
      </c>
      <c r="H12" s="12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12">
        <v>31497</v>
      </c>
      <c r="F13" s="12"/>
      <c r="G13" s="12">
        <v>54933</v>
      </c>
      <c r="H13" s="12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12">
        <v>131079</v>
      </c>
      <c r="F14" s="12"/>
      <c r="G14" s="12">
        <v>48357</v>
      </c>
      <c r="H14" s="12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12">
        <v>38718</v>
      </c>
      <c r="F15" s="12"/>
      <c r="G15" s="12">
        <v>8807</v>
      </c>
      <c r="H15" s="12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12">
        <v>27180</v>
      </c>
      <c r="F16" s="12"/>
      <c r="G16" s="12">
        <v>13606</v>
      </c>
      <c r="H16" s="12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12">
        <v>66600</v>
      </c>
      <c r="F17" s="12"/>
      <c r="G17" s="13">
        <v>34519</v>
      </c>
      <c r="H17" s="14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12">
        <v>25101</v>
      </c>
      <c r="F18" s="12"/>
      <c r="G18" s="13">
        <v>37819</v>
      </c>
      <c r="H18" s="14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12">
        <v>74244</v>
      </c>
      <c r="F19" s="12"/>
      <c r="G19" s="12">
        <v>46313</v>
      </c>
      <c r="H19" s="12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12">
        <v>24462</v>
      </c>
      <c r="F20" s="12"/>
      <c r="G20" s="12">
        <v>13023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72429</v>
      </c>
      <c r="F21" s="12"/>
      <c r="G21" s="12">
        <v>41098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v>66035</v>
      </c>
      <c r="F22" s="12"/>
      <c r="G22" s="12">
        <v>78385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785982</v>
      </c>
      <c r="F23" s="17"/>
      <c r="G23" s="16">
        <f>SUM(G9:H22)</f>
        <v>592846</v>
      </c>
      <c r="H23" s="17"/>
    </row>
    <row r="24" spans="2:3" ht="12.75">
      <c r="B24" s="11"/>
      <c r="C24" s="11"/>
    </row>
  </sheetData>
  <sheetProtection/>
  <mergeCells count="55">
    <mergeCell ref="D1:H1"/>
    <mergeCell ref="E2:H2"/>
    <mergeCell ref="A4:H5"/>
    <mergeCell ref="A7:A8"/>
    <mergeCell ref="B7:C8"/>
    <mergeCell ref="D7:D8"/>
    <mergeCell ref="E7:H7"/>
    <mergeCell ref="E8:F8"/>
    <mergeCell ref="G8:H8"/>
    <mergeCell ref="B9:C9"/>
    <mergeCell ref="E9:F9"/>
    <mergeCell ref="G9:H9"/>
    <mergeCell ref="B10:C10"/>
    <mergeCell ref="E10:F10"/>
    <mergeCell ref="G10:H10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11" sqref="G11:H11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1" t="s">
        <v>5</v>
      </c>
      <c r="E1" s="21"/>
      <c r="F1" s="21"/>
      <c r="G1" s="21"/>
      <c r="H1" s="21"/>
    </row>
    <row r="2" spans="5:8" ht="12.75">
      <c r="E2" s="21" t="s">
        <v>6</v>
      </c>
      <c r="F2" s="21"/>
      <c r="G2" s="21"/>
      <c r="H2" s="21"/>
    </row>
    <row r="4" spans="1:16" ht="12.75" customHeight="1">
      <c r="A4" s="22" t="s">
        <v>43</v>
      </c>
      <c r="B4" s="22"/>
      <c r="C4" s="22"/>
      <c r="D4" s="22"/>
      <c r="E4" s="22"/>
      <c r="F4" s="22"/>
      <c r="G4" s="22"/>
      <c r="H4" s="2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2"/>
      <c r="B5" s="22"/>
      <c r="C5" s="22"/>
      <c r="D5" s="22"/>
      <c r="E5" s="22"/>
      <c r="F5" s="22"/>
      <c r="G5" s="22"/>
      <c r="H5" s="22"/>
      <c r="I5" s="3"/>
      <c r="J5" s="2"/>
      <c r="K5" s="2"/>
      <c r="L5" s="2"/>
      <c r="M5" s="2"/>
      <c r="N5" s="2"/>
      <c r="O5" s="2"/>
    </row>
    <row r="7" spans="1:8" ht="27.75" customHeight="1">
      <c r="A7" s="23" t="s">
        <v>0</v>
      </c>
      <c r="B7" s="25" t="s">
        <v>1</v>
      </c>
      <c r="C7" s="25"/>
      <c r="D7" s="26" t="s">
        <v>4</v>
      </c>
      <c r="E7" s="25" t="s">
        <v>47</v>
      </c>
      <c r="F7" s="25"/>
      <c r="G7" s="25"/>
      <c r="H7" s="25"/>
    </row>
    <row r="8" spans="1:8" ht="28.5" customHeight="1">
      <c r="A8" s="24"/>
      <c r="B8" s="25"/>
      <c r="C8" s="25"/>
      <c r="D8" s="27"/>
      <c r="E8" s="25" t="s">
        <v>3</v>
      </c>
      <c r="F8" s="25"/>
      <c r="G8" s="25" t="s">
        <v>2</v>
      </c>
      <c r="H8" s="25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2">
        <v>47535</v>
      </c>
      <c r="F9" s="12"/>
      <c r="G9" s="12">
        <f>73254-47535-224</f>
        <v>25495</v>
      </c>
      <c r="H9" s="12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2">
        <v>43567</v>
      </c>
      <c r="F10" s="12"/>
      <c r="G10" s="12">
        <f>58661-900-E10</f>
        <v>14194</v>
      </c>
      <c r="H10" s="12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2">
        <v>86534</v>
      </c>
      <c r="F11" s="12"/>
      <c r="G11" s="12">
        <f>225508-17189-E11</f>
        <v>121785</v>
      </c>
      <c r="H11" s="12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2">
        <v>40975</v>
      </c>
      <c r="F12" s="12"/>
      <c r="G12" s="12">
        <f>91360-24299-E12</f>
        <v>26086</v>
      </c>
      <c r="H12" s="12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12">
        <v>28318</v>
      </c>
      <c r="F13" s="12"/>
      <c r="G13" s="12">
        <f>69194-449-E13</f>
        <v>40427</v>
      </c>
      <c r="H13" s="12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12">
        <v>83224</v>
      </c>
      <c r="F14" s="12"/>
      <c r="G14" s="12">
        <f>120723-4405-E14</f>
        <v>33094</v>
      </c>
      <c r="H14" s="12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12">
        <v>36751</v>
      </c>
      <c r="F15" s="12"/>
      <c r="G15" s="12">
        <f>48002-4622-E15</f>
        <v>6629</v>
      </c>
      <c r="H15" s="12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12">
        <v>25715</v>
      </c>
      <c r="F16" s="12"/>
      <c r="G16" s="12">
        <f>41448-6003-E16</f>
        <v>9730</v>
      </c>
      <c r="H16" s="12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12">
        <v>54400</v>
      </c>
      <c r="F17" s="12"/>
      <c r="G17" s="12">
        <f>91370-10000-E17</f>
        <v>26970</v>
      </c>
      <c r="H17" s="12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12">
        <v>18200</v>
      </c>
      <c r="F18" s="12"/>
      <c r="G18" s="12">
        <f>54474-14798-E18</f>
        <v>21476</v>
      </c>
      <c r="H18" s="12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12">
        <v>73606</v>
      </c>
      <c r="F19" s="12"/>
      <c r="G19" s="12">
        <f>115180-4628-E19</f>
        <v>36946</v>
      </c>
      <c r="H19" s="12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12">
        <v>24985</v>
      </c>
      <c r="F20" s="12"/>
      <c r="G20" s="12">
        <f>33601-512-E20</f>
        <v>8104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71207</v>
      </c>
      <c r="F21" s="12"/>
      <c r="G21" s="12">
        <f>125787-21419-E21</f>
        <v>33161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v>76265</v>
      </c>
      <c r="F22" s="12"/>
      <c r="G22" s="12">
        <f>147161-9140-E22</f>
        <v>61756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711282</v>
      </c>
      <c r="F23" s="17"/>
      <c r="G23" s="16">
        <f>SUM(G9:H22)</f>
        <v>465853</v>
      </c>
      <c r="H23" s="17"/>
    </row>
    <row r="24" spans="2:3" ht="12.75">
      <c r="B24" s="11"/>
      <c r="C24" s="11"/>
    </row>
  </sheetData>
  <sheetProtection/>
  <mergeCells count="55"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  <mergeCell ref="B19:C19"/>
    <mergeCell ref="E19:F19"/>
    <mergeCell ref="G19:H19"/>
    <mergeCell ref="B20:C20"/>
    <mergeCell ref="E20:F20"/>
    <mergeCell ref="G20:H20"/>
    <mergeCell ref="B17:C17"/>
    <mergeCell ref="E17:F17"/>
    <mergeCell ref="G17:H17"/>
    <mergeCell ref="B18:C18"/>
    <mergeCell ref="E18:F18"/>
    <mergeCell ref="G18:H18"/>
    <mergeCell ref="B15:C15"/>
    <mergeCell ref="E15:F15"/>
    <mergeCell ref="G15:H15"/>
    <mergeCell ref="B16:C16"/>
    <mergeCell ref="E16:F16"/>
    <mergeCell ref="G16:H16"/>
    <mergeCell ref="B13:C13"/>
    <mergeCell ref="E13:F13"/>
    <mergeCell ref="G13:H13"/>
    <mergeCell ref="B14:C14"/>
    <mergeCell ref="E14:F14"/>
    <mergeCell ref="G14:H14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11" sqref="G11:H11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1" t="s">
        <v>5</v>
      </c>
      <c r="E1" s="21"/>
      <c r="F1" s="21"/>
      <c r="G1" s="21"/>
      <c r="H1" s="21"/>
    </row>
    <row r="2" spans="5:8" ht="12.75">
      <c r="E2" s="21" t="s">
        <v>6</v>
      </c>
      <c r="F2" s="21"/>
      <c r="G2" s="21"/>
      <c r="H2" s="21"/>
    </row>
    <row r="4" spans="1:16" ht="12.75" customHeight="1">
      <c r="A4" s="22" t="s">
        <v>41</v>
      </c>
      <c r="B4" s="22"/>
      <c r="C4" s="22"/>
      <c r="D4" s="22"/>
      <c r="E4" s="22"/>
      <c r="F4" s="22"/>
      <c r="G4" s="22"/>
      <c r="H4" s="2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2"/>
      <c r="B5" s="22"/>
      <c r="C5" s="22"/>
      <c r="D5" s="22"/>
      <c r="E5" s="22"/>
      <c r="F5" s="22"/>
      <c r="G5" s="22"/>
      <c r="H5" s="22"/>
      <c r="I5" s="3"/>
      <c r="J5" s="2"/>
      <c r="K5" s="2"/>
      <c r="L5" s="2"/>
      <c r="M5" s="2"/>
      <c r="N5" s="2"/>
      <c r="O5" s="2"/>
    </row>
    <row r="7" spans="1:8" ht="27.75" customHeight="1">
      <c r="A7" s="23" t="s">
        <v>0</v>
      </c>
      <c r="B7" s="25" t="s">
        <v>1</v>
      </c>
      <c r="C7" s="25"/>
      <c r="D7" s="26" t="s">
        <v>4</v>
      </c>
      <c r="E7" s="25" t="s">
        <v>42</v>
      </c>
      <c r="F7" s="25"/>
      <c r="G7" s="25"/>
      <c r="H7" s="25"/>
    </row>
    <row r="8" spans="1:8" ht="28.5" customHeight="1">
      <c r="A8" s="24"/>
      <c r="B8" s="25"/>
      <c r="C8" s="25"/>
      <c r="D8" s="27"/>
      <c r="E8" s="25" t="s">
        <v>3</v>
      </c>
      <c r="F8" s="25"/>
      <c r="G8" s="25" t="s">
        <v>2</v>
      </c>
      <c r="H8" s="25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2">
        <v>36216</v>
      </c>
      <c r="F9" s="12"/>
      <c r="G9" s="12">
        <v>19287</v>
      </c>
      <c r="H9" s="12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2">
        <v>40033</v>
      </c>
      <c r="F10" s="12"/>
      <c r="G10" s="12">
        <v>6744</v>
      </c>
      <c r="H10" s="12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2">
        <v>72319</v>
      </c>
      <c r="F11" s="12"/>
      <c r="G11" s="12">
        <v>96372</v>
      </c>
      <c r="H11" s="12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2">
        <v>35157</v>
      </c>
      <c r="F12" s="12"/>
      <c r="G12" s="12">
        <v>15650</v>
      </c>
      <c r="H12" s="12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12">
        <v>28498</v>
      </c>
      <c r="F13" s="12"/>
      <c r="G13" s="12">
        <v>36302</v>
      </c>
      <c r="H13" s="12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12">
        <v>73734</v>
      </c>
      <c r="F14" s="12"/>
      <c r="G14" s="12">
        <v>29862</v>
      </c>
      <c r="H14" s="12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12">
        <v>33269</v>
      </c>
      <c r="F15" s="12"/>
      <c r="G15" s="12">
        <v>4789</v>
      </c>
      <c r="H15" s="12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12">
        <v>26093</v>
      </c>
      <c r="F16" s="12"/>
      <c r="G16" s="12">
        <v>8467</v>
      </c>
      <c r="H16" s="12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12">
        <v>40000</v>
      </c>
      <c r="F17" s="12"/>
      <c r="G17" s="12">
        <v>23643</v>
      </c>
      <c r="H17" s="12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12">
        <v>18320</v>
      </c>
      <c r="F18" s="12"/>
      <c r="G18" s="12">
        <v>20792</v>
      </c>
      <c r="H18" s="12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12">
        <v>67794</v>
      </c>
      <c r="F19" s="12"/>
      <c r="G19" s="12">
        <v>25449</v>
      </c>
      <c r="H19" s="12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12">
        <v>23140</v>
      </c>
      <c r="F20" s="12"/>
      <c r="G20" s="12">
        <v>7114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67143</v>
      </c>
      <c r="F21" s="12"/>
      <c r="G21" s="12">
        <v>26986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v>64905</v>
      </c>
      <c r="F22" s="12"/>
      <c r="G22" s="12">
        <v>57301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626621</v>
      </c>
      <c r="F23" s="17"/>
      <c r="G23" s="16">
        <f>SUM(G9:H22)</f>
        <v>378758</v>
      </c>
      <c r="H23" s="17"/>
    </row>
    <row r="24" spans="2:3" ht="12.75">
      <c r="B24" s="11"/>
      <c r="C24" s="11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11" sqref="G11:H11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1" t="s">
        <v>5</v>
      </c>
      <c r="E1" s="21"/>
      <c r="F1" s="21"/>
      <c r="G1" s="21"/>
      <c r="H1" s="21"/>
    </row>
    <row r="2" spans="5:8" ht="12.75">
      <c r="E2" s="21" t="s">
        <v>6</v>
      </c>
      <c r="F2" s="21"/>
      <c r="G2" s="21"/>
      <c r="H2" s="21"/>
    </row>
    <row r="4" spans="1:16" ht="12.75" customHeight="1">
      <c r="A4" s="22" t="s">
        <v>39</v>
      </c>
      <c r="B4" s="22"/>
      <c r="C4" s="22"/>
      <c r="D4" s="22"/>
      <c r="E4" s="22"/>
      <c r="F4" s="22"/>
      <c r="G4" s="22"/>
      <c r="H4" s="2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2"/>
      <c r="B5" s="22"/>
      <c r="C5" s="22"/>
      <c r="D5" s="22"/>
      <c r="E5" s="22"/>
      <c r="F5" s="22"/>
      <c r="G5" s="22"/>
      <c r="H5" s="22"/>
      <c r="I5" s="3"/>
      <c r="J5" s="2"/>
      <c r="K5" s="2"/>
      <c r="L5" s="2"/>
      <c r="M5" s="2"/>
      <c r="N5" s="2"/>
      <c r="O5" s="2"/>
    </row>
    <row r="7" spans="1:8" ht="27.75" customHeight="1">
      <c r="A7" s="23" t="s">
        <v>0</v>
      </c>
      <c r="B7" s="25" t="s">
        <v>1</v>
      </c>
      <c r="C7" s="25"/>
      <c r="D7" s="26" t="s">
        <v>4</v>
      </c>
      <c r="E7" s="25" t="s">
        <v>40</v>
      </c>
      <c r="F7" s="25"/>
      <c r="G7" s="25"/>
      <c r="H7" s="25"/>
    </row>
    <row r="8" spans="1:8" ht="28.5" customHeight="1">
      <c r="A8" s="24"/>
      <c r="B8" s="25"/>
      <c r="C8" s="25"/>
      <c r="D8" s="27"/>
      <c r="E8" s="25" t="s">
        <v>3</v>
      </c>
      <c r="F8" s="25"/>
      <c r="G8" s="25" t="s">
        <v>2</v>
      </c>
      <c r="H8" s="25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2">
        <v>35004</v>
      </c>
      <c r="F9" s="12"/>
      <c r="G9" s="12">
        <f>49622-35004-10</f>
        <v>14608</v>
      </c>
      <c r="H9" s="12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2">
        <v>31959</v>
      </c>
      <c r="F10" s="12"/>
      <c r="G10" s="12">
        <f>39144-31959-500</f>
        <v>6685</v>
      </c>
      <c r="H10" s="12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2">
        <v>83562</v>
      </c>
      <c r="F11" s="12"/>
      <c r="G11" s="12">
        <f>160157-83562-8593</f>
        <v>68002</v>
      </c>
      <c r="H11" s="12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2">
        <v>38055</v>
      </c>
      <c r="F12" s="12"/>
      <c r="G12" s="12">
        <f>59312-38055-9504</f>
        <v>11753</v>
      </c>
      <c r="H12" s="12"/>
    </row>
    <row r="13" spans="1:8" ht="15.75" customHeight="1">
      <c r="A13" s="1">
        <v>5</v>
      </c>
      <c r="B13" s="19" t="s">
        <v>11</v>
      </c>
      <c r="C13" s="20"/>
      <c r="D13" s="1" t="s">
        <v>21</v>
      </c>
      <c r="E13" s="12">
        <v>24008</v>
      </c>
      <c r="F13" s="12"/>
      <c r="G13" s="12">
        <f>44770-24008-132</f>
        <v>20630</v>
      </c>
      <c r="H13" s="12"/>
    </row>
    <row r="14" spans="1:8" ht="15.75" customHeight="1">
      <c r="A14" s="1">
        <v>6</v>
      </c>
      <c r="B14" s="19" t="s">
        <v>12</v>
      </c>
      <c r="C14" s="20"/>
      <c r="D14" s="1" t="s">
        <v>21</v>
      </c>
      <c r="E14" s="12">
        <v>50000</v>
      </c>
      <c r="F14" s="12"/>
      <c r="G14" s="12">
        <f>69007-50000-1426</f>
        <v>17581</v>
      </c>
      <c r="H14" s="12"/>
    </row>
    <row r="15" spans="1:8" ht="15.75" customHeight="1">
      <c r="A15" s="1">
        <v>7</v>
      </c>
      <c r="B15" s="19" t="s">
        <v>13</v>
      </c>
      <c r="C15" s="20"/>
      <c r="D15" s="1" t="s">
        <v>21</v>
      </c>
      <c r="E15" s="12">
        <v>27760</v>
      </c>
      <c r="F15" s="12"/>
      <c r="G15" s="12">
        <f>33175-27760-2104</f>
        <v>3311</v>
      </c>
      <c r="H15" s="12"/>
    </row>
    <row r="16" spans="1:8" ht="15.75" customHeight="1">
      <c r="A16" s="1">
        <v>8</v>
      </c>
      <c r="B16" s="19" t="s">
        <v>14</v>
      </c>
      <c r="C16" s="20"/>
      <c r="D16" s="1" t="s">
        <v>21</v>
      </c>
      <c r="E16" s="12">
        <v>19893</v>
      </c>
      <c r="F16" s="12"/>
      <c r="G16" s="12">
        <f>29351-19893-3577</f>
        <v>5881</v>
      </c>
      <c r="H16" s="12"/>
    </row>
    <row r="17" spans="1:8" ht="15.75" customHeight="1">
      <c r="A17" s="1">
        <v>9</v>
      </c>
      <c r="B17" s="19" t="s">
        <v>15</v>
      </c>
      <c r="C17" s="20"/>
      <c r="D17" s="1" t="s">
        <v>21</v>
      </c>
      <c r="E17" s="12">
        <v>34000</v>
      </c>
      <c r="F17" s="12"/>
      <c r="G17" s="12">
        <f>53274-34000-3696</f>
        <v>15578</v>
      </c>
      <c r="H17" s="12"/>
    </row>
    <row r="18" spans="1:8" ht="15.75" customHeight="1">
      <c r="A18" s="1">
        <v>10</v>
      </c>
      <c r="B18" s="19" t="s">
        <v>16</v>
      </c>
      <c r="C18" s="20"/>
      <c r="D18" s="1" t="s">
        <v>21</v>
      </c>
      <c r="E18" s="12">
        <v>18649</v>
      </c>
      <c r="F18" s="12"/>
      <c r="G18" s="12">
        <f>46070-18649-11519</f>
        <v>15902</v>
      </c>
      <c r="H18" s="12"/>
    </row>
    <row r="19" spans="1:8" ht="15.75" customHeight="1">
      <c r="A19" s="1">
        <v>11</v>
      </c>
      <c r="B19" s="19" t="s">
        <v>17</v>
      </c>
      <c r="C19" s="20"/>
      <c r="D19" s="1" t="s">
        <v>21</v>
      </c>
      <c r="E19" s="12">
        <v>62877</v>
      </c>
      <c r="F19" s="12"/>
      <c r="G19" s="12">
        <f>87961-62877-3008</f>
        <v>22076</v>
      </c>
      <c r="H19" s="12"/>
    </row>
    <row r="20" spans="1:8" ht="15.75" customHeight="1">
      <c r="A20" s="1">
        <v>12</v>
      </c>
      <c r="B20" s="19" t="s">
        <v>18</v>
      </c>
      <c r="C20" s="20"/>
      <c r="D20" s="1" t="s">
        <v>21</v>
      </c>
      <c r="E20" s="12">
        <v>18141</v>
      </c>
      <c r="F20" s="12"/>
      <c r="G20" s="12">
        <f>23616-18141-371</f>
        <v>5104</v>
      </c>
      <c r="H20" s="12"/>
    </row>
    <row r="21" spans="1:8" ht="15.75" customHeight="1">
      <c r="A21" s="1">
        <v>13</v>
      </c>
      <c r="B21" s="18" t="s">
        <v>19</v>
      </c>
      <c r="C21" s="18"/>
      <c r="D21" s="1" t="s">
        <v>21</v>
      </c>
      <c r="E21" s="12">
        <v>69320</v>
      </c>
      <c r="F21" s="12"/>
      <c r="G21" s="12">
        <f>101280-69320-12546</f>
        <v>19414</v>
      </c>
      <c r="H21" s="12"/>
    </row>
    <row r="22" spans="1:8" ht="15.75" customHeight="1">
      <c r="A22" s="1">
        <v>14</v>
      </c>
      <c r="B22" s="18" t="s">
        <v>20</v>
      </c>
      <c r="C22" s="18"/>
      <c r="D22" s="1" t="s">
        <v>21</v>
      </c>
      <c r="E22" s="12">
        <v>61486</v>
      </c>
      <c r="F22" s="12"/>
      <c r="G22" s="12">
        <f>104037-61486-4204</f>
        <v>38347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574714</v>
      </c>
      <c r="F23" s="17"/>
      <c r="G23" s="16">
        <f>SUM(G9:H22)</f>
        <v>264872</v>
      </c>
      <c r="H23" s="17"/>
    </row>
    <row r="24" spans="2:3" ht="12.75">
      <c r="B24" s="11"/>
      <c r="C24" s="11"/>
    </row>
  </sheetData>
  <sheetProtection/>
  <mergeCells count="55">
    <mergeCell ref="B21:C21"/>
    <mergeCell ref="E21:F21"/>
    <mergeCell ref="G21:H21"/>
    <mergeCell ref="B24:C24"/>
    <mergeCell ref="B22:C22"/>
    <mergeCell ref="E22:F22"/>
    <mergeCell ref="G22:H22"/>
    <mergeCell ref="A23:C23"/>
    <mergeCell ref="E23:F23"/>
    <mergeCell ref="G23:H23"/>
    <mergeCell ref="B19:C19"/>
    <mergeCell ref="E19:F19"/>
    <mergeCell ref="G19:H19"/>
    <mergeCell ref="B20:C20"/>
    <mergeCell ref="E20:F20"/>
    <mergeCell ref="G20:H20"/>
    <mergeCell ref="B17:C17"/>
    <mergeCell ref="E17:F17"/>
    <mergeCell ref="G17:H17"/>
    <mergeCell ref="B18:C18"/>
    <mergeCell ref="E18:F18"/>
    <mergeCell ref="G18:H18"/>
    <mergeCell ref="B15:C15"/>
    <mergeCell ref="E15:F15"/>
    <mergeCell ref="G15:H15"/>
    <mergeCell ref="B16:C16"/>
    <mergeCell ref="E16:F16"/>
    <mergeCell ref="G16:H16"/>
    <mergeCell ref="B13:C13"/>
    <mergeCell ref="E13:F13"/>
    <mergeCell ref="G13:H13"/>
    <mergeCell ref="B14:C14"/>
    <mergeCell ref="E14:F14"/>
    <mergeCell ref="G14:H14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11" sqref="G11:H11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1" t="s">
        <v>5</v>
      </c>
      <c r="E1" s="21"/>
      <c r="F1" s="21"/>
      <c r="G1" s="21"/>
      <c r="H1" s="21"/>
    </row>
    <row r="2" spans="5:8" ht="12.75">
      <c r="E2" s="21" t="s">
        <v>6</v>
      </c>
      <c r="F2" s="21"/>
      <c r="G2" s="21"/>
      <c r="H2" s="21"/>
    </row>
    <row r="4" spans="1:16" ht="12.75" customHeight="1">
      <c r="A4" s="22" t="s">
        <v>37</v>
      </c>
      <c r="B4" s="22"/>
      <c r="C4" s="22"/>
      <c r="D4" s="22"/>
      <c r="E4" s="22"/>
      <c r="F4" s="22"/>
      <c r="G4" s="22"/>
      <c r="H4" s="2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2"/>
      <c r="B5" s="22"/>
      <c r="C5" s="22"/>
      <c r="D5" s="22"/>
      <c r="E5" s="22"/>
      <c r="F5" s="22"/>
      <c r="G5" s="22"/>
      <c r="H5" s="22"/>
      <c r="I5" s="3"/>
      <c r="J5" s="2"/>
      <c r="K5" s="2"/>
      <c r="L5" s="2"/>
      <c r="M5" s="2"/>
      <c r="N5" s="2"/>
      <c r="O5" s="2"/>
    </row>
    <row r="7" spans="1:8" ht="27.75" customHeight="1">
      <c r="A7" s="23" t="s">
        <v>0</v>
      </c>
      <c r="B7" s="25" t="s">
        <v>1</v>
      </c>
      <c r="C7" s="25"/>
      <c r="D7" s="26" t="s">
        <v>4</v>
      </c>
      <c r="E7" s="25" t="s">
        <v>38</v>
      </c>
      <c r="F7" s="25"/>
      <c r="G7" s="25"/>
      <c r="H7" s="25"/>
    </row>
    <row r="8" spans="1:8" ht="28.5" customHeight="1">
      <c r="A8" s="24"/>
      <c r="B8" s="25"/>
      <c r="C8" s="25"/>
      <c r="D8" s="27"/>
      <c r="E8" s="25" t="s">
        <v>3</v>
      </c>
      <c r="F8" s="25"/>
      <c r="G8" s="25" t="s">
        <v>2</v>
      </c>
      <c r="H8" s="25"/>
    </row>
    <row r="9" spans="1:8" ht="15.75" customHeight="1">
      <c r="A9" s="1">
        <v>1</v>
      </c>
      <c r="B9" s="19" t="s">
        <v>7</v>
      </c>
      <c r="C9" s="20"/>
      <c r="D9" s="1" t="s">
        <v>21</v>
      </c>
      <c r="E9" s="12">
        <v>50636</v>
      </c>
      <c r="F9" s="12"/>
      <c r="G9" s="12">
        <f>1643+2319+137+1500+2063+4668+147</f>
        <v>12477</v>
      </c>
      <c r="H9" s="12"/>
    </row>
    <row r="10" spans="1:8" ht="15.75" customHeight="1">
      <c r="A10" s="1">
        <v>2</v>
      </c>
      <c r="B10" s="19" t="s">
        <v>8</v>
      </c>
      <c r="C10" s="20"/>
      <c r="D10" s="1" t="s">
        <v>21</v>
      </c>
      <c r="E10" s="12">
        <v>26370</v>
      </c>
      <c r="F10" s="12"/>
      <c r="G10" s="12">
        <f>676+1079+450+616+138</f>
        <v>2959</v>
      </c>
      <c r="H10" s="12"/>
    </row>
    <row r="11" spans="1:8" ht="15.75" customHeight="1">
      <c r="A11" s="1">
        <v>3</v>
      </c>
      <c r="B11" s="19" t="s">
        <v>9</v>
      </c>
      <c r="C11" s="20"/>
      <c r="D11" s="1" t="s">
        <v>21</v>
      </c>
      <c r="E11" s="12">
        <v>73119</v>
      </c>
      <c r="F11" s="12"/>
      <c r="G11" s="12">
        <f>2155+4259+861+37095+2536+1363+4182</f>
        <v>52451</v>
      </c>
      <c r="H11" s="12"/>
    </row>
    <row r="12" spans="1:8" ht="15.75" customHeight="1">
      <c r="A12" s="1">
        <v>4</v>
      </c>
      <c r="B12" s="19" t="s">
        <v>10</v>
      </c>
      <c r="C12" s="20"/>
      <c r="D12" s="1" t="s">
        <v>21</v>
      </c>
      <c r="E12" s="12">
        <v>37166</v>
      </c>
      <c r="F12" s="12"/>
      <c r="G12" s="12">
        <f>1546+770+738+808+2501+746</f>
        <v>7109</v>
      </c>
      <c r="H12" s="12"/>
    </row>
    <row r="13" spans="1:8" ht="15.75" customHeight="1">
      <c r="A13" s="1">
        <v>6</v>
      </c>
      <c r="B13" s="19" t="s">
        <v>11</v>
      </c>
      <c r="C13" s="20"/>
      <c r="D13" s="1" t="s">
        <v>21</v>
      </c>
      <c r="E13" s="12">
        <v>23499</v>
      </c>
      <c r="F13" s="12"/>
      <c r="G13" s="12">
        <f>2148+2960+5370+1059+1965+499</f>
        <v>14001</v>
      </c>
      <c r="H13" s="12"/>
    </row>
    <row r="14" spans="1:8" ht="15.75" customHeight="1">
      <c r="A14" s="1">
        <v>7</v>
      </c>
      <c r="B14" s="19" t="s">
        <v>12</v>
      </c>
      <c r="C14" s="20"/>
      <c r="D14" s="1" t="s">
        <v>21</v>
      </c>
      <c r="E14" s="12">
        <v>59909</v>
      </c>
      <c r="F14" s="12"/>
      <c r="G14" s="12">
        <f>1700+1891+146+1076+5007+1371</f>
        <v>11191</v>
      </c>
      <c r="H14" s="12"/>
    </row>
    <row r="15" spans="1:8" ht="15.75" customHeight="1">
      <c r="A15" s="1">
        <v>8</v>
      </c>
      <c r="B15" s="19" t="s">
        <v>13</v>
      </c>
      <c r="C15" s="20"/>
      <c r="D15" s="1" t="s">
        <v>21</v>
      </c>
      <c r="E15" s="12">
        <v>23579</v>
      </c>
      <c r="F15" s="12"/>
      <c r="G15" s="12">
        <f>393+445+61+348+364+230+318</f>
        <v>2159</v>
      </c>
      <c r="H15" s="12"/>
    </row>
    <row r="16" spans="1:8" ht="15.75" customHeight="1">
      <c r="A16" s="1">
        <v>9</v>
      </c>
      <c r="B16" s="19" t="s">
        <v>14</v>
      </c>
      <c r="C16" s="20"/>
      <c r="D16" s="1" t="s">
        <v>21</v>
      </c>
      <c r="E16" s="12">
        <v>20308</v>
      </c>
      <c r="F16" s="12"/>
      <c r="G16" s="12">
        <f>276+100+1269+526+2178+1136</f>
        <v>5485</v>
      </c>
      <c r="H16" s="12"/>
    </row>
    <row r="17" spans="1:8" ht="15.75" customHeight="1">
      <c r="A17" s="1">
        <v>10</v>
      </c>
      <c r="B17" s="19" t="s">
        <v>15</v>
      </c>
      <c r="C17" s="20"/>
      <c r="D17" s="1" t="s">
        <v>21</v>
      </c>
      <c r="E17" s="12">
        <v>36200</v>
      </c>
      <c r="F17" s="12"/>
      <c r="G17" s="12">
        <f>2744+450+3932+131+1234+3997+891</f>
        <v>13379</v>
      </c>
      <c r="H17" s="12"/>
    </row>
    <row r="18" spans="1:8" ht="15.75" customHeight="1">
      <c r="A18" s="1">
        <v>11</v>
      </c>
      <c r="B18" s="19" t="s">
        <v>16</v>
      </c>
      <c r="C18" s="20"/>
      <c r="D18" s="1" t="s">
        <v>21</v>
      </c>
      <c r="E18" s="12">
        <v>12970</v>
      </c>
      <c r="F18" s="12"/>
      <c r="G18" s="12">
        <f>559+851+167+1188+2078+1779</f>
        <v>6622</v>
      </c>
      <c r="H18" s="12"/>
    </row>
    <row r="19" spans="1:8" ht="15.75" customHeight="1">
      <c r="A19" s="1">
        <v>12</v>
      </c>
      <c r="B19" s="19" t="s">
        <v>17</v>
      </c>
      <c r="C19" s="20"/>
      <c r="D19" s="1" t="s">
        <v>21</v>
      </c>
      <c r="E19" s="12">
        <v>59889</v>
      </c>
      <c r="F19" s="12"/>
      <c r="G19" s="12">
        <f>888+1893+2479+4717+1427+2299+3240</f>
        <v>16943</v>
      </c>
      <c r="H19" s="12"/>
    </row>
    <row r="20" spans="1:8" ht="15.75" customHeight="1">
      <c r="A20" s="1">
        <v>13</v>
      </c>
      <c r="B20" s="19" t="s">
        <v>18</v>
      </c>
      <c r="C20" s="20"/>
      <c r="D20" s="1" t="s">
        <v>21</v>
      </c>
      <c r="E20" s="12">
        <v>16516</v>
      </c>
      <c r="F20" s="12"/>
      <c r="G20" s="12">
        <f>562+491+128+1468+1235+334</f>
        <v>4218</v>
      </c>
      <c r="H20" s="12"/>
    </row>
    <row r="21" spans="1:8" ht="15.75" customHeight="1">
      <c r="A21" s="1">
        <v>14</v>
      </c>
      <c r="B21" s="18" t="s">
        <v>19</v>
      </c>
      <c r="C21" s="18"/>
      <c r="D21" s="1" t="s">
        <v>21</v>
      </c>
      <c r="E21" s="12">
        <v>50934</v>
      </c>
      <c r="F21" s="12"/>
      <c r="G21" s="12">
        <f>1540+720+1149+2613+12161+1968</f>
        <v>20151</v>
      </c>
      <c r="H21" s="12"/>
    </row>
    <row r="22" spans="1:8" ht="15.75" customHeight="1">
      <c r="A22" s="1">
        <v>15</v>
      </c>
      <c r="B22" s="18" t="s">
        <v>20</v>
      </c>
      <c r="C22" s="18"/>
      <c r="D22" s="1" t="s">
        <v>21</v>
      </c>
      <c r="E22" s="12">
        <v>63130</v>
      </c>
      <c r="F22" s="12"/>
      <c r="G22" s="12">
        <f>4783+2284+1318+7386+3741+6738+948</f>
        <v>27198</v>
      </c>
      <c r="H22" s="12"/>
    </row>
    <row r="23" spans="1:8" ht="13.5" customHeight="1">
      <c r="A23" s="15" t="s">
        <v>22</v>
      </c>
      <c r="B23" s="15"/>
      <c r="C23" s="15"/>
      <c r="D23" s="4" t="s">
        <v>21</v>
      </c>
      <c r="E23" s="16">
        <f>SUM(E9:F22)</f>
        <v>554225</v>
      </c>
      <c r="F23" s="17"/>
      <c r="G23" s="16">
        <f>SUM(G9:H22)</f>
        <v>196343</v>
      </c>
      <c r="H23" s="17"/>
    </row>
    <row r="24" spans="2:3" ht="12.75">
      <c r="B24" s="11"/>
      <c r="C24" s="11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G11" sqref="G11:H11"/>
    </sheetView>
  </sheetViews>
  <sheetFormatPr defaultColWidth="9.00390625" defaultRowHeight="12.75"/>
  <cols>
    <col min="1" max="1" width="6.75390625" style="0" customWidth="1"/>
    <col min="3" max="3" width="13.75390625" style="0" customWidth="1"/>
    <col min="4" max="4" width="10.625" style="0" customWidth="1"/>
    <col min="8" max="8" width="11.125" style="0" customWidth="1"/>
    <col min="9" max="9" width="9.125" style="0" customWidth="1"/>
  </cols>
  <sheetData>
    <row r="1" spans="4:8" ht="12.75">
      <c r="D1" s="21" t="s">
        <v>5</v>
      </c>
      <c r="E1" s="21"/>
      <c r="F1" s="21"/>
      <c r="G1" s="21"/>
      <c r="H1" s="21"/>
    </row>
    <row r="2" spans="5:8" ht="12.75">
      <c r="E2" s="21" t="s">
        <v>6</v>
      </c>
      <c r="F2" s="21"/>
      <c r="G2" s="21"/>
      <c r="H2" s="21"/>
    </row>
    <row r="4" spans="1:16" ht="12.75" customHeight="1">
      <c r="A4" s="22" t="s">
        <v>35</v>
      </c>
      <c r="B4" s="22"/>
      <c r="C4" s="22"/>
      <c r="D4" s="22"/>
      <c r="E4" s="22"/>
      <c r="F4" s="22"/>
      <c r="G4" s="22"/>
      <c r="H4" s="22"/>
      <c r="I4" s="3"/>
      <c r="J4" s="2"/>
      <c r="K4" s="2"/>
      <c r="L4" s="2"/>
      <c r="M4" s="2"/>
      <c r="N4" s="2"/>
      <c r="O4" s="2"/>
      <c r="P4" s="2"/>
    </row>
    <row r="5" spans="1:15" ht="30.75" customHeight="1">
      <c r="A5" s="22"/>
      <c r="B5" s="22"/>
      <c r="C5" s="22"/>
      <c r="D5" s="22"/>
      <c r="E5" s="22"/>
      <c r="F5" s="22"/>
      <c r="G5" s="22"/>
      <c r="H5" s="22"/>
      <c r="I5" s="3"/>
      <c r="J5" s="2"/>
      <c r="K5" s="2"/>
      <c r="L5" s="2"/>
      <c r="M5" s="2"/>
      <c r="N5" s="2"/>
      <c r="O5" s="2"/>
    </row>
    <row r="7" spans="1:8" ht="27.75" customHeight="1">
      <c r="A7" s="23" t="s">
        <v>0</v>
      </c>
      <c r="B7" s="25" t="s">
        <v>1</v>
      </c>
      <c r="C7" s="25"/>
      <c r="D7" s="26" t="s">
        <v>4</v>
      </c>
      <c r="E7" s="25" t="s">
        <v>36</v>
      </c>
      <c r="F7" s="25"/>
      <c r="G7" s="25"/>
      <c r="H7" s="25"/>
    </row>
    <row r="8" spans="1:10" ht="28.5" customHeight="1">
      <c r="A8" s="24"/>
      <c r="B8" s="25"/>
      <c r="C8" s="25"/>
      <c r="D8" s="27"/>
      <c r="E8" s="25" t="s">
        <v>3</v>
      </c>
      <c r="F8" s="25"/>
      <c r="G8" s="25" t="s">
        <v>2</v>
      </c>
      <c r="H8" s="28"/>
      <c r="I8" s="6"/>
      <c r="J8" s="7"/>
    </row>
    <row r="9" spans="1:10" ht="15.75" customHeight="1">
      <c r="A9" s="1">
        <v>1</v>
      </c>
      <c r="B9" s="19" t="s">
        <v>7</v>
      </c>
      <c r="C9" s="20"/>
      <c r="D9" s="1" t="s">
        <v>21</v>
      </c>
      <c r="E9" s="12">
        <v>42247</v>
      </c>
      <c r="F9" s="12"/>
      <c r="G9" s="12">
        <f>941+1983+2994+1677+523+2480+6002+1120</f>
        <v>17720</v>
      </c>
      <c r="H9" s="13"/>
      <c r="I9" s="6"/>
      <c r="J9" s="7"/>
    </row>
    <row r="10" spans="1:10" ht="15.75" customHeight="1">
      <c r="A10" s="1">
        <v>2</v>
      </c>
      <c r="B10" s="19" t="s">
        <v>8</v>
      </c>
      <c r="C10" s="20"/>
      <c r="D10" s="1" t="s">
        <v>21</v>
      </c>
      <c r="E10" s="12">
        <v>39972</v>
      </c>
      <c r="F10" s="12"/>
      <c r="G10" s="12">
        <f>780+2096+512+600+180</f>
        <v>4168</v>
      </c>
      <c r="H10" s="13"/>
      <c r="I10" s="8"/>
      <c r="J10" s="9"/>
    </row>
    <row r="11" spans="1:10" ht="15.75" customHeight="1">
      <c r="A11" s="1">
        <v>3</v>
      </c>
      <c r="B11" s="19" t="s">
        <v>9</v>
      </c>
      <c r="C11" s="20"/>
      <c r="D11" s="1" t="s">
        <v>21</v>
      </c>
      <c r="E11" s="12">
        <v>83184</v>
      </c>
      <c r="F11" s="12"/>
      <c r="G11" s="12">
        <f>353+2785+4995+1205+53539+1966+1632+4092</f>
        <v>70567</v>
      </c>
      <c r="H11" s="13"/>
      <c r="I11" s="8"/>
      <c r="J11" s="9"/>
    </row>
    <row r="12" spans="1:10" ht="15.75" customHeight="1">
      <c r="A12" s="1">
        <v>4</v>
      </c>
      <c r="B12" s="19" t="s">
        <v>10</v>
      </c>
      <c r="C12" s="20"/>
      <c r="D12" s="1" t="s">
        <v>21</v>
      </c>
      <c r="E12" s="12">
        <v>36487</v>
      </c>
      <c r="F12" s="12"/>
      <c r="G12" s="12">
        <f>2496+806+3136+535+1292+2296+222</f>
        <v>10783</v>
      </c>
      <c r="H12" s="13"/>
      <c r="I12" s="8"/>
      <c r="J12" s="9"/>
    </row>
    <row r="13" spans="1:10" ht="15.75" customHeight="1">
      <c r="A13" s="1">
        <v>6</v>
      </c>
      <c r="B13" s="19" t="s">
        <v>11</v>
      </c>
      <c r="C13" s="20"/>
      <c r="D13" s="1" t="s">
        <v>21</v>
      </c>
      <c r="E13" s="12">
        <v>26231</v>
      </c>
      <c r="F13" s="12"/>
      <c r="G13" s="12">
        <f>1052+4080+1950+5041+859+1962+4909</f>
        <v>19853</v>
      </c>
      <c r="H13" s="13"/>
      <c r="I13" s="8"/>
      <c r="J13" s="9"/>
    </row>
    <row r="14" spans="1:10" ht="15.75" customHeight="1">
      <c r="A14" s="1">
        <v>7</v>
      </c>
      <c r="B14" s="19" t="s">
        <v>12</v>
      </c>
      <c r="C14" s="20"/>
      <c r="D14" s="1" t="s">
        <v>21</v>
      </c>
      <c r="E14" s="12">
        <v>75749</v>
      </c>
      <c r="F14" s="12"/>
      <c r="G14" s="12">
        <f>676+2474+2221+2185+1108+3473+3341</f>
        <v>15478</v>
      </c>
      <c r="H14" s="13"/>
      <c r="I14" s="6"/>
      <c r="J14" s="7"/>
    </row>
    <row r="15" spans="1:9" ht="15.75" customHeight="1">
      <c r="A15" s="1">
        <v>8</v>
      </c>
      <c r="B15" s="19" t="s">
        <v>13</v>
      </c>
      <c r="C15" s="20"/>
      <c r="D15" s="1" t="s">
        <v>21</v>
      </c>
      <c r="E15" s="12">
        <v>29949</v>
      </c>
      <c r="F15" s="12"/>
      <c r="G15" s="12">
        <f>602+432+323+400+437+209+311</f>
        <v>2714</v>
      </c>
      <c r="H15" s="12"/>
      <c r="I15" s="10"/>
    </row>
    <row r="16" spans="1:9" ht="15.75" customHeight="1">
      <c r="A16" s="1">
        <v>9</v>
      </c>
      <c r="B16" s="19" t="s">
        <v>14</v>
      </c>
      <c r="C16" s="20"/>
      <c r="D16" s="1" t="s">
        <v>21</v>
      </c>
      <c r="E16" s="12">
        <v>20895</v>
      </c>
      <c r="F16" s="12"/>
      <c r="G16" s="12">
        <f>254+13+1293+699+2044+665</f>
        <v>4968</v>
      </c>
      <c r="H16" s="12"/>
      <c r="I16" s="10"/>
    </row>
    <row r="17" spans="1:9" ht="15.75" customHeight="1">
      <c r="A17" s="1">
        <v>10</v>
      </c>
      <c r="B17" s="19" t="s">
        <v>15</v>
      </c>
      <c r="C17" s="20"/>
      <c r="D17" s="1" t="s">
        <v>21</v>
      </c>
      <c r="E17" s="12">
        <v>42200</v>
      </c>
      <c r="F17" s="12"/>
      <c r="G17" s="12">
        <f>3416+420+4969+128+1190+4681+794</f>
        <v>15598</v>
      </c>
      <c r="H17" s="12"/>
      <c r="I17" s="10"/>
    </row>
    <row r="18" spans="1:9" ht="15.75" customHeight="1">
      <c r="A18" s="1">
        <v>11</v>
      </c>
      <c r="B18" s="19" t="s">
        <v>16</v>
      </c>
      <c r="C18" s="20"/>
      <c r="D18" s="1" t="s">
        <v>21</v>
      </c>
      <c r="E18" s="12">
        <v>14370</v>
      </c>
      <c r="F18" s="12"/>
      <c r="G18" s="12">
        <f>617+1104+10061+180+1167+2227+1701</f>
        <v>17057</v>
      </c>
      <c r="H18" s="12"/>
      <c r="I18" s="10"/>
    </row>
    <row r="19" spans="1:9" ht="15.75" customHeight="1">
      <c r="A19" s="1">
        <v>12</v>
      </c>
      <c r="B19" s="19" t="s">
        <v>17</v>
      </c>
      <c r="C19" s="20"/>
      <c r="D19" s="1" t="s">
        <v>21</v>
      </c>
      <c r="E19" s="12">
        <v>81025</v>
      </c>
      <c r="F19" s="12"/>
      <c r="G19" s="12">
        <f>2447+933+2347+1631+4818+5877+2930+3504</f>
        <v>24487</v>
      </c>
      <c r="H19" s="12"/>
      <c r="I19" s="10"/>
    </row>
    <row r="20" spans="1:9" ht="15.75" customHeight="1">
      <c r="A20" s="1">
        <v>13</v>
      </c>
      <c r="B20" s="19" t="s">
        <v>18</v>
      </c>
      <c r="C20" s="20"/>
      <c r="D20" s="1" t="s">
        <v>21</v>
      </c>
      <c r="E20" s="12">
        <v>17772</v>
      </c>
      <c r="F20" s="12"/>
      <c r="G20" s="12">
        <f>529+647+92+1401+1458+692</f>
        <v>4819</v>
      </c>
      <c r="H20" s="12"/>
      <c r="I20" s="10"/>
    </row>
    <row r="21" spans="1:9" ht="15.75" customHeight="1">
      <c r="A21" s="1">
        <v>14</v>
      </c>
      <c r="B21" s="18" t="s">
        <v>19</v>
      </c>
      <c r="C21" s="18"/>
      <c r="D21" s="1" t="s">
        <v>21</v>
      </c>
      <c r="E21" s="12">
        <v>60745</v>
      </c>
      <c r="F21" s="12"/>
      <c r="G21" s="12">
        <f>2385+2020+666+1270+1042+2848+10327+1666</f>
        <v>22224</v>
      </c>
      <c r="H21" s="12"/>
      <c r="I21" s="10"/>
    </row>
    <row r="22" spans="1:9" ht="15.75" customHeight="1">
      <c r="A22" s="1">
        <v>15</v>
      </c>
      <c r="B22" s="18" t="s">
        <v>20</v>
      </c>
      <c r="C22" s="18"/>
      <c r="D22" s="1" t="s">
        <v>21</v>
      </c>
      <c r="E22" s="12">
        <v>67670</v>
      </c>
      <c r="F22" s="12"/>
      <c r="G22" s="12">
        <f>956+2111+1228+9693+3277+7788+3306</f>
        <v>28359</v>
      </c>
      <c r="H22" s="12"/>
      <c r="I22" s="10"/>
    </row>
    <row r="23" spans="1:9" ht="13.5" customHeight="1">
      <c r="A23" s="15" t="s">
        <v>22</v>
      </c>
      <c r="B23" s="15"/>
      <c r="C23" s="15"/>
      <c r="D23" s="4" t="s">
        <v>21</v>
      </c>
      <c r="E23" s="16">
        <f>SUM(E9:F22)</f>
        <v>638496</v>
      </c>
      <c r="F23" s="29"/>
      <c r="G23" s="16">
        <f>SUM(G9:H22)</f>
        <v>258795</v>
      </c>
      <c r="H23" s="17"/>
      <c r="I23" s="10"/>
    </row>
    <row r="24" spans="2:3" ht="12.75">
      <c r="B24" s="11"/>
      <c r="C24" s="11"/>
    </row>
  </sheetData>
  <sheetProtection/>
  <mergeCells count="55">
    <mergeCell ref="B24:C24"/>
    <mergeCell ref="B22:C22"/>
    <mergeCell ref="E22:F22"/>
    <mergeCell ref="G22:H22"/>
    <mergeCell ref="A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B13:C13"/>
    <mergeCell ref="E13:F13"/>
    <mergeCell ref="G13:H13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D1:H1"/>
    <mergeCell ref="E2:H2"/>
    <mergeCell ref="A4:H5"/>
    <mergeCell ref="A7:A8"/>
    <mergeCell ref="B7:C8"/>
    <mergeCell ref="D7:D8"/>
    <mergeCell ref="E7:H7"/>
    <mergeCell ref="E8:F8"/>
    <mergeCell ref="G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</cp:lastModifiedBy>
  <cp:lastPrinted>2011-12-29T11:40:56Z</cp:lastPrinted>
  <dcterms:created xsi:type="dcterms:W3CDTF">2010-03-12T06:02:23Z</dcterms:created>
  <dcterms:modified xsi:type="dcterms:W3CDTF">2013-03-14T09:05:48Z</dcterms:modified>
  <cp:category/>
  <cp:version/>
  <cp:contentType/>
  <cp:contentStatus/>
</cp:coreProperties>
</file>